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firstSheet="18" activeTab="44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Item10" sheetId="41" r:id="rId10"/>
    <sheet name="Item11" sheetId="42" r:id="rId11"/>
    <sheet name="Item12" sheetId="43" r:id="rId12"/>
    <sheet name="Item13" sheetId="44" r:id="rId13"/>
    <sheet name="Item14" sheetId="45" r:id="rId14"/>
    <sheet name="Item15" sheetId="46" r:id="rId15"/>
    <sheet name="Item16" sheetId="47" r:id="rId16"/>
    <sheet name="Item17" sheetId="48" r:id="rId17"/>
    <sheet name="Item18" sheetId="49" r:id="rId18"/>
    <sheet name="Item19" sheetId="50" r:id="rId19"/>
    <sheet name="Item20" sheetId="51" r:id="rId20"/>
    <sheet name="Item21" sheetId="52" r:id="rId21"/>
    <sheet name="Item22" sheetId="53" r:id="rId22"/>
    <sheet name="Item23" sheetId="54" r:id="rId23"/>
    <sheet name="Item24" sheetId="55" r:id="rId24"/>
    <sheet name="Item25" sheetId="56" r:id="rId25"/>
    <sheet name="Item26" sheetId="57" r:id="rId26"/>
    <sheet name="Item27" sheetId="58" r:id="rId27"/>
    <sheet name="Item28" sheetId="59" r:id="rId28"/>
    <sheet name="Item29" sheetId="60" r:id="rId29"/>
    <sheet name="Item30" sheetId="61" r:id="rId30"/>
    <sheet name="Item31" sheetId="62" r:id="rId31"/>
    <sheet name="Item38" sheetId="69" state="hidden" r:id="rId32"/>
    <sheet name="Item39" sheetId="22" state="hidden" r:id="rId33"/>
    <sheet name="Item40" sheetId="23" state="hidden" r:id="rId34"/>
    <sheet name="Item41" sheetId="24" state="hidden" r:id="rId35"/>
    <sheet name="Item42" sheetId="25" state="hidden" r:id="rId36"/>
    <sheet name="Item43" sheetId="26" state="hidden" r:id="rId37"/>
    <sheet name="Item44" sheetId="27" state="hidden" r:id="rId38"/>
    <sheet name="Item45" sheetId="28" state="hidden" r:id="rId39"/>
    <sheet name="Item46" sheetId="29" state="hidden" r:id="rId40"/>
    <sheet name="Item47" sheetId="30" state="hidden" r:id="rId41"/>
    <sheet name="Item48" sheetId="31" state="hidden" r:id="rId42"/>
    <sheet name="Item49" sheetId="32" state="hidden" r:id="rId43"/>
    <sheet name="Item50" sheetId="33" state="hidden" r:id="rId44"/>
    <sheet name="TOTAL" sheetId="5" r:id="rId45"/>
    <sheet name="menores" sheetId="6" r:id="rId46"/>
  </sheets>
  <definedNames>
    <definedName name="_xlnm.Print_Area" localSheetId="45">menores!$A$1:$F$65</definedName>
    <definedName name="_xlnm.Print_Area" localSheetId="44">TOTAL!$A$1:$H$34</definedName>
  </definedNames>
  <calcPr calcId="145621" iterateDelta="1E-4"/>
</workbook>
</file>

<file path=xl/calcChain.xml><?xml version="1.0" encoding="utf-8"?>
<calcChain xmlns="http://schemas.openxmlformats.org/spreadsheetml/2006/main">
  <c r="C64" i="6" l="1"/>
  <c r="D64" i="6"/>
  <c r="B64" i="6"/>
  <c r="C62" i="6"/>
  <c r="D62" i="6"/>
  <c r="B62" i="6"/>
  <c r="C60" i="6"/>
  <c r="D60" i="6"/>
  <c r="B60" i="6"/>
  <c r="C58" i="6"/>
  <c r="D58" i="6"/>
  <c r="B58" i="6"/>
  <c r="C56" i="6"/>
  <c r="D56" i="6"/>
  <c r="B56" i="6"/>
  <c r="C54" i="6"/>
  <c r="D54" i="6"/>
  <c r="B54" i="6"/>
  <c r="C52" i="6"/>
  <c r="D52" i="6"/>
  <c r="B52" i="6"/>
  <c r="C50" i="6"/>
  <c r="D50" i="6"/>
  <c r="B50" i="6"/>
  <c r="C48" i="6"/>
  <c r="D48" i="6"/>
  <c r="B48" i="6"/>
  <c r="C46" i="6"/>
  <c r="D46" i="6"/>
  <c r="B46" i="6"/>
  <c r="C44" i="6"/>
  <c r="D44" i="6"/>
  <c r="B44" i="6"/>
  <c r="C42" i="6"/>
  <c r="D42" i="6"/>
  <c r="B42" i="6"/>
  <c r="C40" i="6"/>
  <c r="D40" i="6"/>
  <c r="B40" i="6"/>
  <c r="C38" i="6"/>
  <c r="D38" i="6"/>
  <c r="B38" i="6"/>
  <c r="C36" i="6"/>
  <c r="D36" i="6"/>
  <c r="B36" i="6"/>
  <c r="C34" i="6"/>
  <c r="D34" i="6"/>
  <c r="B34" i="6"/>
  <c r="C32" i="6"/>
  <c r="D32" i="6"/>
  <c r="B32" i="6"/>
  <c r="C30" i="6"/>
  <c r="D30" i="6"/>
  <c r="B30" i="6"/>
  <c r="C28" i="6"/>
  <c r="D28" i="6"/>
  <c r="B28" i="6"/>
  <c r="C26" i="6"/>
  <c r="D26" i="6"/>
  <c r="B26" i="6"/>
  <c r="C24" i="6"/>
  <c r="D24" i="6"/>
  <c r="B24" i="6"/>
  <c r="C22" i="6"/>
  <c r="D22" i="6"/>
  <c r="B22" i="6"/>
  <c r="C20" i="6"/>
  <c r="D20" i="6"/>
  <c r="B20" i="6"/>
  <c r="C18" i="6"/>
  <c r="D18" i="6"/>
  <c r="B18" i="6"/>
  <c r="C16" i="6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D33" i="5"/>
  <c r="E33" i="5"/>
  <c r="C33" i="5"/>
  <c r="D32" i="5"/>
  <c r="E32" i="5"/>
  <c r="C32" i="5"/>
  <c r="D31" i="5"/>
  <c r="E31" i="5"/>
  <c r="C31" i="5"/>
  <c r="D30" i="5"/>
  <c r="E30" i="5"/>
  <c r="C30" i="5"/>
  <c r="D29" i="5"/>
  <c r="E29" i="5"/>
  <c r="C29" i="5"/>
  <c r="D28" i="5"/>
  <c r="E28" i="5"/>
  <c r="C28" i="5"/>
  <c r="D27" i="5"/>
  <c r="E27" i="5"/>
  <c r="C27" i="5"/>
  <c r="D26" i="5"/>
  <c r="E26" i="5"/>
  <c r="C26" i="5"/>
  <c r="D25" i="5"/>
  <c r="E25" i="5"/>
  <c r="C25" i="5"/>
  <c r="D24" i="5"/>
  <c r="E24" i="5"/>
  <c r="C24" i="5"/>
  <c r="D23" i="5"/>
  <c r="E23" i="5"/>
  <c r="C23" i="5"/>
  <c r="D22" i="5"/>
  <c r="E22" i="5"/>
  <c r="C22" i="5"/>
  <c r="D21" i="5"/>
  <c r="E21" i="5"/>
  <c r="C21" i="5"/>
  <c r="D20" i="5"/>
  <c r="E20" i="5"/>
  <c r="C20" i="5"/>
  <c r="D19" i="5"/>
  <c r="E19" i="5"/>
  <c r="C19" i="5"/>
  <c r="D18" i="5"/>
  <c r="E18" i="5"/>
  <c r="C18" i="5"/>
  <c r="D17" i="5"/>
  <c r="E17" i="5"/>
  <c r="C17" i="5"/>
  <c r="D16" i="5"/>
  <c r="E16" i="5"/>
  <c r="C16" i="5"/>
  <c r="D15" i="5"/>
  <c r="E15" i="5"/>
  <c r="C15" i="5"/>
  <c r="D14" i="5"/>
  <c r="E14" i="5"/>
  <c r="C14" i="5"/>
  <c r="D13" i="5"/>
  <c r="E13" i="5"/>
  <c r="C13" i="5"/>
  <c r="D12" i="5"/>
  <c r="E12" i="5"/>
  <c r="C12" i="5"/>
  <c r="D11" i="5"/>
  <c r="E11" i="5"/>
  <c r="C11" i="5"/>
  <c r="D10" i="5"/>
  <c r="E10" i="5"/>
  <c r="C10" i="5"/>
  <c r="D9" i="5"/>
  <c r="E9" i="5"/>
  <c r="C9" i="5"/>
  <c r="D8" i="5"/>
  <c r="E8" i="5"/>
  <c r="C8" i="5"/>
  <c r="D7" i="5"/>
  <c r="E7" i="5"/>
  <c r="C7" i="5"/>
  <c r="D6" i="5"/>
  <c r="E6" i="5"/>
  <c r="C6" i="5"/>
  <c r="D5" i="5"/>
  <c r="E5" i="5"/>
  <c r="C5" i="5"/>
  <c r="D4" i="5"/>
  <c r="E4" i="5"/>
  <c r="C4" i="5"/>
  <c r="D3" i="5"/>
  <c r="E3" i="5"/>
  <c r="C3" i="5"/>
  <c r="H20" i="75"/>
  <c r="G20" i="75" s="1"/>
  <c r="B13" i="6" s="1"/>
  <c r="F20" i="75"/>
  <c r="D20" i="75"/>
  <c r="B20" i="75"/>
  <c r="I17" i="75"/>
  <c r="I16" i="75"/>
  <c r="F3" i="75"/>
  <c r="E14" i="6" s="1"/>
  <c r="H20" i="74"/>
  <c r="G20" i="74" s="1"/>
  <c r="B11" i="6" s="1"/>
  <c r="F20" i="74"/>
  <c r="D20" i="74"/>
  <c r="B20" i="74"/>
  <c r="I17" i="74"/>
  <c r="I16" i="74"/>
  <c r="F3" i="74"/>
  <c r="E12" i="6" s="1"/>
  <c r="H20" i="73"/>
  <c r="G20" i="73" s="1"/>
  <c r="B9" i="6" s="1"/>
  <c r="F20" i="73"/>
  <c r="D20" i="73"/>
  <c r="B20" i="73"/>
  <c r="I17" i="73"/>
  <c r="I16" i="73"/>
  <c r="F3" i="73"/>
  <c r="E10" i="6" s="1"/>
  <c r="H20" i="72"/>
  <c r="G20" i="72" s="1"/>
  <c r="B7" i="6" s="1"/>
  <c r="F20" i="72"/>
  <c r="D20" i="72"/>
  <c r="B20" i="72"/>
  <c r="A20" i="72"/>
  <c r="I17" i="72"/>
  <c r="I16" i="72"/>
  <c r="F3" i="72"/>
  <c r="E8" i="6" s="1"/>
  <c r="H20" i="71"/>
  <c r="G20" i="71" s="1"/>
  <c r="B5" i="6" s="1"/>
  <c r="F20" i="71"/>
  <c r="D20" i="71"/>
  <c r="B20" i="71"/>
  <c r="A20" i="71" s="1"/>
  <c r="C20" i="71" s="1"/>
  <c r="I17" i="71"/>
  <c r="I16" i="71"/>
  <c r="F3" i="71"/>
  <c r="E6" i="6" s="1"/>
  <c r="H20" i="70"/>
  <c r="G20" i="70" s="1"/>
  <c r="B3" i="6" s="1"/>
  <c r="F20" i="70"/>
  <c r="D20" i="70"/>
  <c r="B20" i="70"/>
  <c r="I17" i="70"/>
  <c r="I16" i="70"/>
  <c r="F3" i="70"/>
  <c r="E4" i="6" s="1"/>
  <c r="H20" i="69"/>
  <c r="G20" i="69" s="1"/>
  <c r="F20" i="69"/>
  <c r="D20" i="69"/>
  <c r="B20" i="69"/>
  <c r="I17" i="69"/>
  <c r="I16" i="69"/>
  <c r="I15" i="69"/>
  <c r="I14" i="69"/>
  <c r="I13" i="69"/>
  <c r="I12" i="69"/>
  <c r="I11" i="69"/>
  <c r="I10" i="69"/>
  <c r="I9" i="69"/>
  <c r="I8" i="69"/>
  <c r="I7" i="69"/>
  <c r="I6" i="69"/>
  <c r="F3" i="69"/>
  <c r="H20" i="62"/>
  <c r="G20" i="62" s="1"/>
  <c r="B63" i="6" s="1"/>
  <c r="F20" i="62"/>
  <c r="D20" i="62"/>
  <c r="B20" i="62"/>
  <c r="A20" i="62"/>
  <c r="I17" i="62"/>
  <c r="I16" i="62"/>
  <c r="F3" i="62"/>
  <c r="E64" i="6" s="1"/>
  <c r="H20" i="61"/>
  <c r="G20" i="61" s="1"/>
  <c r="B61" i="6" s="1"/>
  <c r="F20" i="61"/>
  <c r="D20" i="61"/>
  <c r="B20" i="61"/>
  <c r="I17" i="61"/>
  <c r="I16" i="61"/>
  <c r="F3" i="61"/>
  <c r="E62" i="6" s="1"/>
  <c r="H20" i="60"/>
  <c r="G20" i="60" s="1"/>
  <c r="B59" i="6" s="1"/>
  <c r="F20" i="60"/>
  <c r="D20" i="60"/>
  <c r="B20" i="60"/>
  <c r="A20" i="60" s="1"/>
  <c r="C20" i="60" s="1"/>
  <c r="I10" i="60" s="1"/>
  <c r="I17" i="60"/>
  <c r="I16" i="60"/>
  <c r="I14" i="60"/>
  <c r="I12" i="60"/>
  <c r="I8" i="60"/>
  <c r="I6" i="60"/>
  <c r="F3" i="60"/>
  <c r="E60" i="6" s="1"/>
  <c r="H20" i="59"/>
  <c r="G20" i="59" s="1"/>
  <c r="B57" i="6" s="1"/>
  <c r="F20" i="59"/>
  <c r="D20" i="59"/>
  <c r="B20" i="59"/>
  <c r="I17" i="59"/>
  <c r="I16" i="59"/>
  <c r="F3" i="59"/>
  <c r="E58" i="6" s="1"/>
  <c r="H20" i="58"/>
  <c r="G20" i="58" s="1"/>
  <c r="B55" i="6" s="1"/>
  <c r="F20" i="58"/>
  <c r="D20" i="58"/>
  <c r="B20" i="58"/>
  <c r="A20" i="58" s="1"/>
  <c r="I17" i="58"/>
  <c r="I16" i="58"/>
  <c r="F3" i="58"/>
  <c r="E56" i="6" s="1"/>
  <c r="H20" i="57"/>
  <c r="G20" i="57" s="1"/>
  <c r="B53" i="6" s="1"/>
  <c r="F20" i="57"/>
  <c r="D20" i="57"/>
  <c r="B20" i="57"/>
  <c r="I17" i="57"/>
  <c r="I16" i="57"/>
  <c r="F3" i="57"/>
  <c r="E54" i="6" s="1"/>
  <c r="H20" i="56"/>
  <c r="G20" i="56"/>
  <c r="B51" i="6" s="1"/>
  <c r="F20" i="56"/>
  <c r="D20" i="56"/>
  <c r="B20" i="56"/>
  <c r="A20" i="56" s="1"/>
  <c r="C20" i="56" s="1"/>
  <c r="I17" i="56"/>
  <c r="I16" i="56"/>
  <c r="F3" i="56"/>
  <c r="E52" i="6" s="1"/>
  <c r="H20" i="55"/>
  <c r="G20" i="55" s="1"/>
  <c r="B49" i="6" s="1"/>
  <c r="F20" i="55"/>
  <c r="D20" i="55"/>
  <c r="B20" i="55"/>
  <c r="I17" i="55"/>
  <c r="I16" i="55"/>
  <c r="F3" i="55"/>
  <c r="E50" i="6" s="1"/>
  <c r="H20" i="54"/>
  <c r="G20" i="54"/>
  <c r="B47" i="6" s="1"/>
  <c r="F20" i="54"/>
  <c r="D20" i="54"/>
  <c r="B20" i="54"/>
  <c r="I17" i="54"/>
  <c r="I16" i="54"/>
  <c r="F3" i="54"/>
  <c r="E48" i="6" s="1"/>
  <c r="H20" i="53"/>
  <c r="G20" i="53" s="1"/>
  <c r="B45" i="6" s="1"/>
  <c r="F20" i="53"/>
  <c r="D20" i="53"/>
  <c r="B20" i="53"/>
  <c r="I17" i="53"/>
  <c r="I16" i="53"/>
  <c r="F3" i="53"/>
  <c r="E46" i="6" s="1"/>
  <c r="H20" i="52"/>
  <c r="G20" i="52" s="1"/>
  <c r="B43" i="6" s="1"/>
  <c r="F20" i="52"/>
  <c r="D20" i="52"/>
  <c r="B20" i="52"/>
  <c r="I17" i="52"/>
  <c r="I16" i="52"/>
  <c r="F3" i="52"/>
  <c r="E44" i="6" s="1"/>
  <c r="H20" i="51"/>
  <c r="G20" i="51" s="1"/>
  <c r="B41" i="6" s="1"/>
  <c r="F20" i="51"/>
  <c r="D20" i="51"/>
  <c r="B20" i="51"/>
  <c r="I17" i="51"/>
  <c r="I16" i="51"/>
  <c r="F3" i="51"/>
  <c r="E42" i="6" s="1"/>
  <c r="H20" i="50"/>
  <c r="G20" i="50" s="1"/>
  <c r="B39" i="6" s="1"/>
  <c r="F20" i="50"/>
  <c r="D20" i="50"/>
  <c r="B20" i="50"/>
  <c r="I17" i="50"/>
  <c r="I16" i="50"/>
  <c r="F3" i="50"/>
  <c r="E40" i="6" s="1"/>
  <c r="F40" i="6" s="1"/>
  <c r="H20" i="49"/>
  <c r="G20" i="49" s="1"/>
  <c r="B37" i="6" s="1"/>
  <c r="F20" i="49"/>
  <c r="D20" i="49"/>
  <c r="B20" i="49"/>
  <c r="I17" i="49"/>
  <c r="I16" i="49"/>
  <c r="F3" i="49"/>
  <c r="E38" i="6" s="1"/>
  <c r="H20" i="48"/>
  <c r="G20" i="48" s="1"/>
  <c r="B35" i="6" s="1"/>
  <c r="F20" i="48"/>
  <c r="D20" i="48"/>
  <c r="B20" i="48"/>
  <c r="I17" i="48"/>
  <c r="I16" i="48"/>
  <c r="F3" i="48"/>
  <c r="E36" i="6" s="1"/>
  <c r="H20" i="47"/>
  <c r="G20" i="47" s="1"/>
  <c r="B33" i="6" s="1"/>
  <c r="F20" i="47"/>
  <c r="D20" i="47"/>
  <c r="B20" i="47"/>
  <c r="I17" i="47"/>
  <c r="I16" i="47"/>
  <c r="F3" i="47"/>
  <c r="E34" i="6" s="1"/>
  <c r="H20" i="46"/>
  <c r="G20" i="46" s="1"/>
  <c r="B31" i="6" s="1"/>
  <c r="F20" i="46"/>
  <c r="D20" i="46"/>
  <c r="B20" i="46"/>
  <c r="I17" i="46"/>
  <c r="I16" i="46"/>
  <c r="F3" i="46"/>
  <c r="E32" i="6" s="1"/>
  <c r="H20" i="45"/>
  <c r="G20" i="45" s="1"/>
  <c r="B29" i="6" s="1"/>
  <c r="F20" i="45"/>
  <c r="D20" i="45"/>
  <c r="B20" i="45"/>
  <c r="I17" i="45"/>
  <c r="I16" i="45"/>
  <c r="F3" i="45"/>
  <c r="E30" i="6" s="1"/>
  <c r="H20" i="44"/>
  <c r="G20" i="44" s="1"/>
  <c r="B27" i="6" s="1"/>
  <c r="F20" i="44"/>
  <c r="D20" i="44"/>
  <c r="B20" i="44"/>
  <c r="I17" i="44"/>
  <c r="I16" i="44"/>
  <c r="F3" i="44"/>
  <c r="E28" i="6" s="1"/>
  <c r="H20" i="43"/>
  <c r="G20" i="43" s="1"/>
  <c r="B25" i="6" s="1"/>
  <c r="F20" i="43"/>
  <c r="D20" i="43"/>
  <c r="B20" i="43"/>
  <c r="I17" i="43"/>
  <c r="I16" i="43"/>
  <c r="F3" i="43"/>
  <c r="E26" i="6" s="1"/>
  <c r="H20" i="42"/>
  <c r="G20" i="42" s="1"/>
  <c r="B23" i="6" s="1"/>
  <c r="F20" i="42"/>
  <c r="D20" i="42"/>
  <c r="B20" i="42"/>
  <c r="I17" i="42"/>
  <c r="I16" i="42"/>
  <c r="F3" i="42"/>
  <c r="E24" i="6" s="1"/>
  <c r="H20" i="41"/>
  <c r="G20" i="41"/>
  <c r="B21" i="6" s="1"/>
  <c r="F20" i="41"/>
  <c r="D20" i="41"/>
  <c r="B20" i="41"/>
  <c r="A20" i="41" s="1"/>
  <c r="I17" i="41"/>
  <c r="I16" i="41"/>
  <c r="F3" i="41"/>
  <c r="E22" i="6" s="1"/>
  <c r="H20" i="40"/>
  <c r="G20" i="40" s="1"/>
  <c r="B19" i="6" s="1"/>
  <c r="F20" i="40"/>
  <c r="D20" i="40"/>
  <c r="B20" i="40"/>
  <c r="I17" i="40"/>
  <c r="I16" i="40"/>
  <c r="F3" i="40"/>
  <c r="E20" i="6" s="1"/>
  <c r="H20" i="39"/>
  <c r="G20" i="39" s="1"/>
  <c r="B17" i="6" s="1"/>
  <c r="F20" i="39"/>
  <c r="D20" i="39"/>
  <c r="B20" i="39"/>
  <c r="A20" i="39"/>
  <c r="C20" i="39" s="1"/>
  <c r="I15" i="39" s="1"/>
  <c r="I17" i="39"/>
  <c r="I16" i="39"/>
  <c r="I11" i="39"/>
  <c r="I10" i="39"/>
  <c r="F3" i="39"/>
  <c r="E18" i="6" s="1"/>
  <c r="H20" i="38"/>
  <c r="G20" i="38" s="1"/>
  <c r="B15" i="6" s="1"/>
  <c r="F20" i="38"/>
  <c r="D20" i="38"/>
  <c r="B20" i="38"/>
  <c r="I17" i="38"/>
  <c r="I16" i="38"/>
  <c r="F3" i="38"/>
  <c r="E16" i="6" s="1"/>
  <c r="H20" i="33"/>
  <c r="G20" i="33" s="1"/>
  <c r="F20" i="33"/>
  <c r="D20" i="33"/>
  <c r="B20" i="33"/>
  <c r="I17" i="33"/>
  <c r="I16" i="33"/>
  <c r="I15" i="33"/>
  <c r="I14" i="33"/>
  <c r="I13" i="33"/>
  <c r="I12" i="33"/>
  <c r="I11" i="33"/>
  <c r="I10" i="33"/>
  <c r="I9" i="33"/>
  <c r="I8" i="33"/>
  <c r="I7" i="33"/>
  <c r="I6" i="33"/>
  <c r="F3" i="33"/>
  <c r="H20" i="32"/>
  <c r="G20" i="32" s="1"/>
  <c r="F20" i="32"/>
  <c r="D20" i="32"/>
  <c r="B20" i="32"/>
  <c r="A20" i="32"/>
  <c r="C20" i="32" s="1"/>
  <c r="I17" i="32"/>
  <c r="I16" i="32"/>
  <c r="I15" i="32"/>
  <c r="I14" i="32"/>
  <c r="I13" i="32"/>
  <c r="I12" i="32"/>
  <c r="I11" i="32"/>
  <c r="I10" i="32"/>
  <c r="I9" i="32"/>
  <c r="I8" i="32"/>
  <c r="I7" i="32"/>
  <c r="I6" i="32"/>
  <c r="F3" i="32"/>
  <c r="H20" i="31"/>
  <c r="G20" i="31" s="1"/>
  <c r="F20" i="31"/>
  <c r="D20" i="31"/>
  <c r="B20" i="31"/>
  <c r="I17" i="31"/>
  <c r="I16" i="31"/>
  <c r="I15" i="31"/>
  <c r="I14" i="31"/>
  <c r="I13" i="31"/>
  <c r="I12" i="31"/>
  <c r="I11" i="31"/>
  <c r="I10" i="31"/>
  <c r="I9" i="31"/>
  <c r="I8" i="31"/>
  <c r="I7" i="31"/>
  <c r="I6" i="31"/>
  <c r="F3" i="31"/>
  <c r="H20" i="30"/>
  <c r="G20" i="30" s="1"/>
  <c r="F20" i="30"/>
  <c r="D20" i="30"/>
  <c r="B20" i="30"/>
  <c r="C20" i="30" s="1"/>
  <c r="I3" i="30" s="1"/>
  <c r="A20" i="30"/>
  <c r="I17" i="30"/>
  <c r="I16" i="30"/>
  <c r="I15" i="30"/>
  <c r="I14" i="30"/>
  <c r="I13" i="30"/>
  <c r="I12" i="30"/>
  <c r="I11" i="30"/>
  <c r="I10" i="30"/>
  <c r="I9" i="30"/>
  <c r="I8" i="30"/>
  <c r="I7" i="30"/>
  <c r="I6" i="30"/>
  <c r="I4" i="30"/>
  <c r="F3" i="30"/>
  <c r="H20" i="29"/>
  <c r="G20" i="29" s="1"/>
  <c r="F20" i="29"/>
  <c r="D20" i="29"/>
  <c r="B20" i="29"/>
  <c r="I17" i="29"/>
  <c r="I16" i="29"/>
  <c r="I15" i="29"/>
  <c r="I14" i="29"/>
  <c r="I13" i="29"/>
  <c r="I12" i="29"/>
  <c r="I11" i="29"/>
  <c r="I10" i="29"/>
  <c r="I9" i="29"/>
  <c r="I8" i="29"/>
  <c r="I7" i="29"/>
  <c r="I6" i="29"/>
  <c r="F3" i="29"/>
  <c r="H20" i="28"/>
  <c r="G20" i="28"/>
  <c r="F20" i="28"/>
  <c r="D20" i="28"/>
  <c r="B20" i="28"/>
  <c r="A20" i="28" s="1"/>
  <c r="C20" i="28" s="1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 s="1"/>
  <c r="F20" i="27"/>
  <c r="D20" i="27"/>
  <c r="B20" i="27"/>
  <c r="I17" i="27"/>
  <c r="I16" i="27"/>
  <c r="I15" i="27"/>
  <c r="I14" i="27"/>
  <c r="I13" i="27"/>
  <c r="I12" i="27"/>
  <c r="I11" i="27"/>
  <c r="I10" i="27"/>
  <c r="I9" i="27"/>
  <c r="I8" i="27"/>
  <c r="I7" i="27"/>
  <c r="I6" i="27"/>
  <c r="F3" i="27"/>
  <c r="H20" i="26"/>
  <c r="G20" i="26"/>
  <c r="F20" i="26"/>
  <c r="D20" i="26"/>
  <c r="C20" i="26"/>
  <c r="I3" i="26" s="1"/>
  <c r="B20" i="26"/>
  <c r="A20" i="26" s="1"/>
  <c r="I17" i="26"/>
  <c r="I16" i="26"/>
  <c r="I15" i="26"/>
  <c r="I14" i="26"/>
  <c r="I13" i="26"/>
  <c r="I12" i="26"/>
  <c r="I11" i="26"/>
  <c r="I10" i="26"/>
  <c r="I9" i="26"/>
  <c r="I8" i="26"/>
  <c r="I7" i="26"/>
  <c r="I6" i="26"/>
  <c r="I4" i="26"/>
  <c r="F3" i="26"/>
  <c r="H20" i="25"/>
  <c r="G20" i="25" s="1"/>
  <c r="F20" i="25"/>
  <c r="D20" i="25"/>
  <c r="B20" i="25"/>
  <c r="I17" i="25"/>
  <c r="I16" i="25"/>
  <c r="I15" i="25"/>
  <c r="I14" i="25"/>
  <c r="I13" i="25"/>
  <c r="I12" i="25"/>
  <c r="I11" i="25"/>
  <c r="I10" i="25"/>
  <c r="I9" i="25"/>
  <c r="I8" i="25"/>
  <c r="I7" i="25"/>
  <c r="I6" i="25"/>
  <c r="F3" i="25"/>
  <c r="H20" i="24"/>
  <c r="G20" i="24"/>
  <c r="F20" i="24"/>
  <c r="D20" i="24"/>
  <c r="B20" i="24"/>
  <c r="A20" i="24"/>
  <c r="C20" i="24" s="1"/>
  <c r="I17" i="24"/>
  <c r="I16" i="24"/>
  <c r="I15" i="24"/>
  <c r="I14" i="24"/>
  <c r="I13" i="24"/>
  <c r="I12" i="24"/>
  <c r="I11" i="24"/>
  <c r="I10" i="24"/>
  <c r="I9" i="24"/>
  <c r="I8" i="24"/>
  <c r="I7" i="24"/>
  <c r="I6" i="24"/>
  <c r="F3" i="24"/>
  <c r="H20" i="23"/>
  <c r="G20" i="23" s="1"/>
  <c r="F20" i="23"/>
  <c r="D20" i="23"/>
  <c r="B20" i="23"/>
  <c r="I17" i="23"/>
  <c r="I16" i="23"/>
  <c r="I15" i="23"/>
  <c r="I14" i="23"/>
  <c r="I13" i="23"/>
  <c r="I12" i="23"/>
  <c r="I11" i="23"/>
  <c r="I10" i="23"/>
  <c r="I9" i="23"/>
  <c r="I8" i="23"/>
  <c r="I7" i="23"/>
  <c r="I6" i="23"/>
  <c r="F3" i="23"/>
  <c r="H20" i="22"/>
  <c r="G20" i="22"/>
  <c r="F20" i="22"/>
  <c r="D20" i="22"/>
  <c r="B20" i="22"/>
  <c r="C20" i="22" s="1"/>
  <c r="I3" i="22" s="1"/>
  <c r="I17" i="22"/>
  <c r="I16" i="22"/>
  <c r="I15" i="22"/>
  <c r="I14" i="22"/>
  <c r="I13" i="22"/>
  <c r="I12" i="22"/>
  <c r="I11" i="22"/>
  <c r="I10" i="22"/>
  <c r="I9" i="22"/>
  <c r="I8" i="22"/>
  <c r="I7" i="22"/>
  <c r="I6" i="22"/>
  <c r="I4" i="22"/>
  <c r="F3" i="22"/>
  <c r="C20" i="62" l="1"/>
  <c r="I11" i="60"/>
  <c r="I7" i="60"/>
  <c r="I13" i="60"/>
  <c r="I9" i="60"/>
  <c r="I15" i="60"/>
  <c r="C20" i="58"/>
  <c r="I10" i="56"/>
  <c r="I14" i="56"/>
  <c r="I8" i="56"/>
  <c r="I15" i="56"/>
  <c r="I13" i="56"/>
  <c r="I7" i="56"/>
  <c r="I11" i="56"/>
  <c r="I12" i="56"/>
  <c r="I6" i="56"/>
  <c r="I9" i="56"/>
  <c r="C20" i="41"/>
  <c r="I6" i="39"/>
  <c r="I8" i="39"/>
  <c r="I14" i="39"/>
  <c r="I12" i="39"/>
  <c r="I7" i="39"/>
  <c r="I13" i="39"/>
  <c r="I9" i="39"/>
  <c r="C20" i="72"/>
  <c r="I5" i="72" s="1"/>
  <c r="I12" i="71"/>
  <c r="I6" i="71"/>
  <c r="I11" i="71"/>
  <c r="I10" i="71"/>
  <c r="I13" i="71"/>
  <c r="I15" i="71"/>
  <c r="I9" i="71"/>
  <c r="I7" i="71"/>
  <c r="I14" i="71"/>
  <c r="I8" i="71"/>
  <c r="A20" i="22"/>
  <c r="F60" i="6"/>
  <c r="F62" i="6"/>
  <c r="F16" i="6"/>
  <c r="F64" i="6"/>
  <c r="F56" i="6"/>
  <c r="F32" i="6"/>
  <c r="F34" i="6"/>
  <c r="F42" i="6"/>
  <c r="F48" i="6"/>
  <c r="F50" i="6"/>
  <c r="F8" i="6"/>
  <c r="F28" i="6"/>
  <c r="F44" i="6"/>
  <c r="F52" i="6"/>
  <c r="F58" i="6"/>
  <c r="F24" i="6"/>
  <c r="F36" i="6"/>
  <c r="F6" i="6"/>
  <c r="F30" i="6"/>
  <c r="F46" i="6"/>
  <c r="F20" i="6"/>
  <c r="F38" i="6"/>
  <c r="F54" i="6"/>
  <c r="F12" i="6"/>
  <c r="F26" i="6"/>
  <c r="F22" i="6"/>
  <c r="F18" i="6"/>
  <c r="F14" i="6"/>
  <c r="F10" i="6"/>
  <c r="I3" i="71"/>
  <c r="I4" i="71"/>
  <c r="I5" i="71"/>
  <c r="I4" i="72"/>
  <c r="A20" i="73"/>
  <c r="C20" i="73" s="1"/>
  <c r="A20" i="75"/>
  <c r="C20" i="75" s="1"/>
  <c r="A20" i="70"/>
  <c r="C20" i="70" s="1"/>
  <c r="A20" i="74"/>
  <c r="C20" i="74" s="1"/>
  <c r="I5" i="60"/>
  <c r="I4" i="60"/>
  <c r="I3" i="60"/>
  <c r="I5" i="39"/>
  <c r="I4" i="39"/>
  <c r="E20" i="39" s="1"/>
  <c r="E3" i="39" s="1"/>
  <c r="F10" i="5" s="1"/>
  <c r="G10" i="5" s="1"/>
  <c r="I3" i="39"/>
  <c r="I5" i="56"/>
  <c r="I4" i="56"/>
  <c r="I3" i="56"/>
  <c r="A20" i="43"/>
  <c r="C20" i="43" s="1"/>
  <c r="A20" i="47"/>
  <c r="C20" i="47" s="1"/>
  <c r="A20" i="51"/>
  <c r="C20" i="51" s="1"/>
  <c r="A20" i="55"/>
  <c r="C20" i="55" s="1"/>
  <c r="I5" i="58"/>
  <c r="A20" i="59"/>
  <c r="C20" i="59" s="1"/>
  <c r="I5" i="62"/>
  <c r="A20" i="38"/>
  <c r="C20" i="38" s="1"/>
  <c r="A20" i="42"/>
  <c r="C20" i="42" s="1"/>
  <c r="A20" i="46"/>
  <c r="C20" i="46" s="1"/>
  <c r="A20" i="50"/>
  <c r="C20" i="50" s="1"/>
  <c r="A20" i="54"/>
  <c r="C20" i="54" s="1"/>
  <c r="A20" i="45"/>
  <c r="C20" i="45" s="1"/>
  <c r="A20" i="49"/>
  <c r="C20" i="49" s="1"/>
  <c r="A20" i="53"/>
  <c r="C20" i="53" s="1"/>
  <c r="A20" i="57"/>
  <c r="C20" i="57" s="1"/>
  <c r="A20" i="61"/>
  <c r="C20" i="61" s="1"/>
  <c r="A20" i="69"/>
  <c r="C20" i="69" s="1"/>
  <c r="A20" i="40"/>
  <c r="C20" i="40" s="1"/>
  <c r="A20" i="44"/>
  <c r="C20" i="44" s="1"/>
  <c r="A20" i="48"/>
  <c r="C20" i="48" s="1"/>
  <c r="A20" i="52"/>
  <c r="C20" i="52" s="1"/>
  <c r="I5" i="24"/>
  <c r="I4" i="24"/>
  <c r="I3" i="24"/>
  <c r="E20" i="24" s="1"/>
  <c r="I5" i="28"/>
  <c r="I4" i="28"/>
  <c r="I3" i="28"/>
  <c r="E20" i="28" s="1"/>
  <c r="I5" i="32"/>
  <c r="I4" i="32"/>
  <c r="I3" i="32"/>
  <c r="E20" i="32" s="1"/>
  <c r="C20" i="23"/>
  <c r="I5" i="22"/>
  <c r="A20" i="23"/>
  <c r="I5" i="26"/>
  <c r="A20" i="27"/>
  <c r="C20" i="27" s="1"/>
  <c r="I5" i="30"/>
  <c r="A20" i="31"/>
  <c r="C20" i="31" s="1"/>
  <c r="E20" i="22"/>
  <c r="H22" i="22" s="1"/>
  <c r="H23" i="22" s="1"/>
  <c r="E20" i="26"/>
  <c r="E3" i="26" s="1"/>
  <c r="E20" i="30"/>
  <c r="E3" i="30" s="1"/>
  <c r="H22" i="30"/>
  <c r="H23" i="30" s="1"/>
  <c r="A20" i="25"/>
  <c r="C20" i="25" s="1"/>
  <c r="A20" i="29"/>
  <c r="C20" i="29" s="1"/>
  <c r="A20" i="33"/>
  <c r="C20" i="33" s="1"/>
  <c r="F4" i="6"/>
  <c r="I3" i="62" l="1"/>
  <c r="I10" i="62"/>
  <c r="I9" i="62"/>
  <c r="I15" i="62"/>
  <c r="I14" i="62"/>
  <c r="I8" i="62"/>
  <c r="I12" i="62"/>
  <c r="I6" i="62"/>
  <c r="I4" i="62"/>
  <c r="I13" i="62"/>
  <c r="I7" i="62"/>
  <c r="I11" i="62"/>
  <c r="I10" i="61"/>
  <c r="I15" i="61"/>
  <c r="I9" i="61"/>
  <c r="I8" i="61"/>
  <c r="I14" i="61"/>
  <c r="I13" i="61"/>
  <c r="I7" i="61"/>
  <c r="I11" i="61"/>
  <c r="I12" i="61"/>
  <c r="I6" i="61"/>
  <c r="E20" i="60"/>
  <c r="H22" i="60" s="1"/>
  <c r="H23" i="60" s="1"/>
  <c r="I12" i="59"/>
  <c r="I6" i="59"/>
  <c r="I10" i="59"/>
  <c r="I15" i="59"/>
  <c r="I7" i="59"/>
  <c r="I11" i="59"/>
  <c r="I9" i="59"/>
  <c r="I14" i="59"/>
  <c r="I8" i="59"/>
  <c r="I13" i="59"/>
  <c r="I3" i="58"/>
  <c r="I10" i="58"/>
  <c r="I15" i="58"/>
  <c r="I9" i="58"/>
  <c r="I14" i="58"/>
  <c r="I8" i="58"/>
  <c r="I13" i="58"/>
  <c r="I7" i="58"/>
  <c r="I12" i="58"/>
  <c r="I6" i="58"/>
  <c r="I11" i="58"/>
  <c r="I4" i="58"/>
  <c r="I10" i="57"/>
  <c r="I15" i="57"/>
  <c r="I9" i="57"/>
  <c r="I14" i="57"/>
  <c r="I8" i="57"/>
  <c r="I13" i="57"/>
  <c r="I7" i="57"/>
  <c r="I12" i="57"/>
  <c r="I6" i="57"/>
  <c r="I11" i="57"/>
  <c r="E20" i="56"/>
  <c r="E3" i="56" s="1"/>
  <c r="F27" i="5" s="1"/>
  <c r="G27" i="5" s="1"/>
  <c r="I8" i="55"/>
  <c r="I13" i="55"/>
  <c r="I7" i="55"/>
  <c r="I12" i="55"/>
  <c r="I6" i="55"/>
  <c r="I10" i="55"/>
  <c r="I9" i="55"/>
  <c r="I14" i="55"/>
  <c r="I11" i="55"/>
  <c r="I15" i="55"/>
  <c r="I10" i="54"/>
  <c r="I15" i="54"/>
  <c r="I6" i="54"/>
  <c r="I9" i="54"/>
  <c r="I14" i="54"/>
  <c r="I8" i="54"/>
  <c r="I12" i="54"/>
  <c r="I11" i="54"/>
  <c r="I13" i="54"/>
  <c r="I7" i="54"/>
  <c r="I14" i="53"/>
  <c r="I8" i="53"/>
  <c r="I13" i="53"/>
  <c r="I7" i="53"/>
  <c r="I12" i="53"/>
  <c r="I6" i="53"/>
  <c r="I9" i="53"/>
  <c r="I11" i="53"/>
  <c r="I10" i="53"/>
  <c r="I15" i="53"/>
  <c r="I12" i="52"/>
  <c r="I11" i="52"/>
  <c r="I10" i="52"/>
  <c r="I8" i="52"/>
  <c r="I13" i="52"/>
  <c r="I6" i="52"/>
  <c r="I15" i="52"/>
  <c r="I9" i="52"/>
  <c r="I14" i="52"/>
  <c r="I7" i="52"/>
  <c r="I7" i="51"/>
  <c r="I12" i="51"/>
  <c r="I6" i="51"/>
  <c r="I11" i="51"/>
  <c r="I14" i="51"/>
  <c r="I10" i="51"/>
  <c r="I8" i="51"/>
  <c r="I15" i="51"/>
  <c r="I9" i="51"/>
  <c r="I13" i="51"/>
  <c r="I12" i="50"/>
  <c r="I6" i="50"/>
  <c r="I11" i="50"/>
  <c r="I10" i="50"/>
  <c r="I15" i="50"/>
  <c r="I9" i="50"/>
  <c r="I14" i="50"/>
  <c r="I8" i="50"/>
  <c r="I13" i="50"/>
  <c r="I7" i="50"/>
  <c r="I11" i="49"/>
  <c r="I10" i="49"/>
  <c r="I15" i="49"/>
  <c r="I9" i="49"/>
  <c r="I6" i="49"/>
  <c r="I14" i="49"/>
  <c r="I8" i="49"/>
  <c r="I13" i="49"/>
  <c r="I7" i="49"/>
  <c r="I12" i="49"/>
  <c r="I10" i="48"/>
  <c r="I15" i="48"/>
  <c r="I9" i="48"/>
  <c r="I14" i="48"/>
  <c r="I8" i="48"/>
  <c r="I12" i="48"/>
  <c r="I6" i="48"/>
  <c r="I11" i="48"/>
  <c r="I13" i="48"/>
  <c r="I7" i="48"/>
  <c r="I15" i="47"/>
  <c r="I9" i="47"/>
  <c r="I14" i="47"/>
  <c r="I8" i="47"/>
  <c r="I13" i="47"/>
  <c r="I12" i="47"/>
  <c r="I6" i="47"/>
  <c r="I11" i="47"/>
  <c r="I10" i="47"/>
  <c r="I7" i="47"/>
  <c r="I12" i="46"/>
  <c r="I6" i="46"/>
  <c r="I14" i="46"/>
  <c r="I7" i="46"/>
  <c r="I11" i="46"/>
  <c r="I13" i="46"/>
  <c r="I10" i="46"/>
  <c r="I8" i="46"/>
  <c r="I15" i="46"/>
  <c r="I9" i="46"/>
  <c r="I7" i="45"/>
  <c r="I11" i="45"/>
  <c r="I10" i="45"/>
  <c r="I13" i="45"/>
  <c r="I6" i="45"/>
  <c r="I15" i="45"/>
  <c r="I9" i="45"/>
  <c r="I14" i="45"/>
  <c r="I8" i="45"/>
  <c r="I12" i="45"/>
  <c r="I12" i="44"/>
  <c r="I6" i="44"/>
  <c r="I11" i="44"/>
  <c r="I10" i="44"/>
  <c r="I9" i="44"/>
  <c r="I15" i="44"/>
  <c r="I14" i="44"/>
  <c r="I8" i="44"/>
  <c r="I13" i="44"/>
  <c r="I7" i="44"/>
  <c r="I11" i="43"/>
  <c r="I10" i="43"/>
  <c r="I15" i="43"/>
  <c r="I14" i="43"/>
  <c r="I8" i="43"/>
  <c r="I9" i="43"/>
  <c r="I13" i="43"/>
  <c r="I7" i="43"/>
  <c r="I12" i="43"/>
  <c r="I6" i="43"/>
  <c r="I10" i="42"/>
  <c r="I15" i="42"/>
  <c r="I9" i="42"/>
  <c r="I14" i="42"/>
  <c r="I8" i="42"/>
  <c r="I12" i="42"/>
  <c r="I6" i="42"/>
  <c r="I11" i="42"/>
  <c r="I13" i="42"/>
  <c r="I7" i="42"/>
  <c r="I3" i="41"/>
  <c r="I12" i="41"/>
  <c r="I6" i="41"/>
  <c r="I11" i="41"/>
  <c r="I4" i="41"/>
  <c r="I10" i="41"/>
  <c r="I15" i="41"/>
  <c r="I9" i="41"/>
  <c r="I13" i="41"/>
  <c r="I7" i="41"/>
  <c r="I14" i="41"/>
  <c r="I8" i="41"/>
  <c r="I5" i="41"/>
  <c r="I11" i="40"/>
  <c r="I13" i="40"/>
  <c r="I10" i="40"/>
  <c r="I9" i="40"/>
  <c r="I12" i="40"/>
  <c r="I15" i="40"/>
  <c r="I7" i="40"/>
  <c r="I14" i="40"/>
  <c r="I8" i="40"/>
  <c r="I6" i="40"/>
  <c r="I11" i="38"/>
  <c r="I10" i="38"/>
  <c r="I15" i="38"/>
  <c r="I9" i="38"/>
  <c r="I6" i="38"/>
  <c r="I14" i="38"/>
  <c r="I8" i="38"/>
  <c r="I12" i="38"/>
  <c r="I13" i="38"/>
  <c r="I7" i="38"/>
  <c r="I9" i="75"/>
  <c r="I15" i="75"/>
  <c r="I14" i="75"/>
  <c r="I8" i="75"/>
  <c r="I13" i="75"/>
  <c r="I7" i="75"/>
  <c r="I12" i="75"/>
  <c r="I6" i="75"/>
  <c r="I11" i="75"/>
  <c r="I10" i="75"/>
  <c r="I15" i="74"/>
  <c r="I9" i="74"/>
  <c r="E20" i="74" s="1"/>
  <c r="H22" i="74" s="1"/>
  <c r="H23" i="74" s="1"/>
  <c r="I13" i="74"/>
  <c r="I7" i="74"/>
  <c r="I12" i="74"/>
  <c r="I6" i="74"/>
  <c r="I14" i="74"/>
  <c r="I11" i="74"/>
  <c r="I10" i="74"/>
  <c r="I8" i="74"/>
  <c r="I11" i="73"/>
  <c r="I12" i="73"/>
  <c r="I10" i="73"/>
  <c r="I6" i="73"/>
  <c r="I15" i="73"/>
  <c r="I9" i="73"/>
  <c r="I14" i="73"/>
  <c r="I8" i="73"/>
  <c r="I13" i="73"/>
  <c r="I7" i="73"/>
  <c r="I11" i="72"/>
  <c r="I10" i="72"/>
  <c r="I15" i="72"/>
  <c r="I14" i="72"/>
  <c r="I8" i="72"/>
  <c r="I12" i="72"/>
  <c r="I6" i="72"/>
  <c r="I9" i="72"/>
  <c r="I13" i="72"/>
  <c r="I7" i="72"/>
  <c r="I3" i="72"/>
  <c r="E20" i="72" s="1"/>
  <c r="E20" i="71"/>
  <c r="H22" i="71" s="1"/>
  <c r="H23" i="71" s="1"/>
  <c r="I14" i="70"/>
  <c r="I15" i="70"/>
  <c r="I12" i="70"/>
  <c r="I13" i="70"/>
  <c r="I10" i="70"/>
  <c r="I11" i="70"/>
  <c r="I8" i="70"/>
  <c r="I9" i="70"/>
  <c r="I6" i="70"/>
  <c r="I7" i="70"/>
  <c r="F65" i="6"/>
  <c r="I5" i="73"/>
  <c r="I4" i="73"/>
  <c r="I3" i="73"/>
  <c r="I3" i="75"/>
  <c r="I5" i="75"/>
  <c r="I4" i="75"/>
  <c r="E3" i="71"/>
  <c r="F4" i="5" s="1"/>
  <c r="G4" i="5" s="1"/>
  <c r="I4" i="74"/>
  <c r="I5" i="74"/>
  <c r="I3" i="74"/>
  <c r="I4" i="70"/>
  <c r="I5" i="70"/>
  <c r="I3" i="70"/>
  <c r="I3" i="53"/>
  <c r="I5" i="53"/>
  <c r="I4" i="53"/>
  <c r="I5" i="51"/>
  <c r="I4" i="51"/>
  <c r="I3" i="51"/>
  <c r="E20" i="51" s="1"/>
  <c r="I5" i="48"/>
  <c r="I4" i="48"/>
  <c r="I3" i="48"/>
  <c r="I3" i="49"/>
  <c r="I5" i="49"/>
  <c r="I4" i="49"/>
  <c r="I5" i="47"/>
  <c r="I4" i="47"/>
  <c r="I3" i="47"/>
  <c r="E20" i="47" s="1"/>
  <c r="E3" i="60"/>
  <c r="F31" i="5" s="1"/>
  <c r="G31" i="5" s="1"/>
  <c r="I3" i="69"/>
  <c r="E20" i="69" s="1"/>
  <c r="I5" i="69"/>
  <c r="I4" i="69"/>
  <c r="I4" i="42"/>
  <c r="I3" i="42"/>
  <c r="I5" i="42"/>
  <c r="I5" i="44"/>
  <c r="I4" i="44"/>
  <c r="I3" i="44"/>
  <c r="I3" i="45"/>
  <c r="I5" i="45"/>
  <c r="I4" i="45"/>
  <c r="I4" i="50"/>
  <c r="E20" i="50" s="1"/>
  <c r="I3" i="50"/>
  <c r="I5" i="50"/>
  <c r="I4" i="38"/>
  <c r="I3" i="38"/>
  <c r="I5" i="38"/>
  <c r="H22" i="56"/>
  <c r="H23" i="56" s="1"/>
  <c r="I5" i="52"/>
  <c r="I4" i="52"/>
  <c r="I3" i="52"/>
  <c r="I5" i="40"/>
  <c r="I4" i="40"/>
  <c r="I3" i="40"/>
  <c r="I3" i="57"/>
  <c r="E20" i="57" s="1"/>
  <c r="E3" i="57" s="1"/>
  <c r="F28" i="5" s="1"/>
  <c r="G28" i="5" s="1"/>
  <c r="I5" i="57"/>
  <c r="I4" i="57"/>
  <c r="I4" i="46"/>
  <c r="I3" i="46"/>
  <c r="I5" i="46"/>
  <c r="H22" i="39"/>
  <c r="H23" i="39" s="1"/>
  <c r="I3" i="61"/>
  <c r="E20" i="61" s="1"/>
  <c r="I5" i="61"/>
  <c r="I4" i="61"/>
  <c r="I4" i="54"/>
  <c r="I3" i="54"/>
  <c r="I5" i="54"/>
  <c r="I5" i="43"/>
  <c r="I4" i="43"/>
  <c r="I3" i="43"/>
  <c r="I5" i="55"/>
  <c r="I4" i="55"/>
  <c r="I3" i="55"/>
  <c r="I5" i="59"/>
  <c r="I4" i="59"/>
  <c r="E20" i="59" s="1"/>
  <c r="H22" i="59" s="1"/>
  <c r="H23" i="59" s="1"/>
  <c r="I3" i="59"/>
  <c r="E3" i="32"/>
  <c r="H22" i="32"/>
  <c r="H23" i="32" s="1"/>
  <c r="I3" i="29"/>
  <c r="I5" i="29"/>
  <c r="E20" i="29" s="1"/>
  <c r="I4" i="29"/>
  <c r="I5" i="31"/>
  <c r="I4" i="31"/>
  <c r="I3" i="31"/>
  <c r="E20" i="31" s="1"/>
  <c r="I3" i="33"/>
  <c r="I5" i="33"/>
  <c r="E20" i="33" s="1"/>
  <c r="I4" i="33"/>
  <c r="E3" i="28"/>
  <c r="H22" i="28"/>
  <c r="H23" i="28" s="1"/>
  <c r="H22" i="24"/>
  <c r="H23" i="24" s="1"/>
  <c r="E3" i="24"/>
  <c r="I5" i="25"/>
  <c r="E3" i="25"/>
  <c r="I3" i="25"/>
  <c r="I4" i="25"/>
  <c r="E20" i="25"/>
  <c r="H22" i="25" s="1"/>
  <c r="H23" i="25" s="1"/>
  <c r="I5" i="27"/>
  <c r="I4" i="27"/>
  <c r="E20" i="27" s="1"/>
  <c r="I3" i="27"/>
  <c r="E20" i="23"/>
  <c r="E3" i="23" s="1"/>
  <c r="E3" i="22"/>
  <c r="I4" i="23"/>
  <c r="I5" i="23"/>
  <c r="I3" i="23"/>
  <c r="H22" i="26"/>
  <c r="H23" i="26" s="1"/>
  <c r="E20" i="62" l="1"/>
  <c r="E20" i="58"/>
  <c r="E20" i="55"/>
  <c r="H22" i="55" s="1"/>
  <c r="H23" i="55" s="1"/>
  <c r="E20" i="54"/>
  <c r="H22" i="54" s="1"/>
  <c r="H23" i="54" s="1"/>
  <c r="E20" i="53"/>
  <c r="E3" i="53" s="1"/>
  <c r="F24" i="5" s="1"/>
  <c r="G24" i="5" s="1"/>
  <c r="E20" i="52"/>
  <c r="E3" i="52" s="1"/>
  <c r="F23" i="5" s="1"/>
  <c r="G23" i="5" s="1"/>
  <c r="E20" i="49"/>
  <c r="H22" i="49" s="1"/>
  <c r="H23" i="49" s="1"/>
  <c r="E20" i="48"/>
  <c r="H22" i="48" s="1"/>
  <c r="H23" i="48" s="1"/>
  <c r="E20" i="46"/>
  <c r="E3" i="46" s="1"/>
  <c r="F17" i="5" s="1"/>
  <c r="G17" i="5" s="1"/>
  <c r="E20" i="45"/>
  <c r="E20" i="44"/>
  <c r="E3" i="44" s="1"/>
  <c r="F15" i="5" s="1"/>
  <c r="G15" i="5" s="1"/>
  <c r="E20" i="42"/>
  <c r="H22" i="42" s="1"/>
  <c r="H23" i="42" s="1"/>
  <c r="E20" i="41"/>
  <c r="E20" i="40"/>
  <c r="H22" i="40" s="1"/>
  <c r="H23" i="40" s="1"/>
  <c r="E20" i="38"/>
  <c r="E3" i="38" s="1"/>
  <c r="F9" i="5" s="1"/>
  <c r="G9" i="5" s="1"/>
  <c r="E20" i="75"/>
  <c r="H22" i="75" s="1"/>
  <c r="H23" i="75" s="1"/>
  <c r="E20" i="73"/>
  <c r="H22" i="73" s="1"/>
  <c r="H23" i="73" s="1"/>
  <c r="E3" i="72"/>
  <c r="F5" i="5" s="1"/>
  <c r="G5" i="5" s="1"/>
  <c r="H22" i="72"/>
  <c r="H23" i="72" s="1"/>
  <c r="E20" i="70"/>
  <c r="E3" i="70" s="1"/>
  <c r="F3" i="5" s="1"/>
  <c r="G3" i="5" s="1"/>
  <c r="H22" i="23"/>
  <c r="H23" i="23" s="1"/>
  <c r="E3" i="74"/>
  <c r="F7" i="5" s="1"/>
  <c r="G7" i="5" s="1"/>
  <c r="E3" i="59"/>
  <c r="F30" i="5" s="1"/>
  <c r="G30" i="5" s="1"/>
  <c r="E3" i="73"/>
  <c r="F6" i="5" s="1"/>
  <c r="G6" i="5" s="1"/>
  <c r="H22" i="70"/>
  <c r="H23" i="70" s="1"/>
  <c r="H22" i="50"/>
  <c r="H23" i="50" s="1"/>
  <c r="E3" i="50"/>
  <c r="F21" i="5" s="1"/>
  <c r="G21" i="5" s="1"/>
  <c r="H22" i="52"/>
  <c r="H23" i="52" s="1"/>
  <c r="E3" i="69"/>
  <c r="H22" i="69"/>
  <c r="H23" i="69" s="1"/>
  <c r="H22" i="61"/>
  <c r="H23" i="61" s="1"/>
  <c r="E3" i="61"/>
  <c r="F32" i="5" s="1"/>
  <c r="G32" i="5" s="1"/>
  <c r="H22" i="46"/>
  <c r="H23" i="46" s="1"/>
  <c r="E3" i="55"/>
  <c r="F26" i="5" s="1"/>
  <c r="G26" i="5" s="1"/>
  <c r="H22" i="45"/>
  <c r="H23" i="45" s="1"/>
  <c r="E3" i="45"/>
  <c r="F16" i="5" s="1"/>
  <c r="G16" i="5" s="1"/>
  <c r="H22" i="47"/>
  <c r="H23" i="47" s="1"/>
  <c r="E3" i="47"/>
  <c r="F18" i="5" s="1"/>
  <c r="G18" i="5" s="1"/>
  <c r="H22" i="51"/>
  <c r="H23" i="51" s="1"/>
  <c r="E3" i="51"/>
  <c r="F22" i="5" s="1"/>
  <c r="G22" i="5" s="1"/>
  <c r="E20" i="43"/>
  <c r="H22" i="57"/>
  <c r="H23" i="57" s="1"/>
  <c r="E3" i="31"/>
  <c r="H22" i="31"/>
  <c r="H23" i="31" s="1"/>
  <c r="E3" i="29"/>
  <c r="H22" i="29"/>
  <c r="H23" i="29" s="1"/>
  <c r="H22" i="27"/>
  <c r="H23" i="27" s="1"/>
  <c r="E3" i="27"/>
  <c r="E3" i="33"/>
  <c r="H22" i="33"/>
  <c r="H23" i="33" s="1"/>
  <c r="H24" i="5" l="1"/>
  <c r="E3" i="62"/>
  <c r="F33" i="5" s="1"/>
  <c r="G33" i="5" s="1"/>
  <c r="H30" i="5" s="1"/>
  <c r="H22" i="62"/>
  <c r="H23" i="62" s="1"/>
  <c r="E3" i="58"/>
  <c r="F29" i="5" s="1"/>
  <c r="G29" i="5" s="1"/>
  <c r="H22" i="58"/>
  <c r="H23" i="58" s="1"/>
  <c r="E3" i="54"/>
  <c r="F25" i="5" s="1"/>
  <c r="G25" i="5" s="1"/>
  <c r="H22" i="53"/>
  <c r="H23" i="53" s="1"/>
  <c r="E3" i="49"/>
  <c r="F20" i="5" s="1"/>
  <c r="G20" i="5" s="1"/>
  <c r="E3" i="48"/>
  <c r="F19" i="5" s="1"/>
  <c r="G19" i="5" s="1"/>
  <c r="H17" i="5" s="1"/>
  <c r="H22" i="44"/>
  <c r="H23" i="44" s="1"/>
  <c r="E3" i="42"/>
  <c r="F13" i="5" s="1"/>
  <c r="G13" i="5" s="1"/>
  <c r="H22" i="41"/>
  <c r="H23" i="41" s="1"/>
  <c r="E3" i="41"/>
  <c r="F12" i="5" s="1"/>
  <c r="G12" i="5" s="1"/>
  <c r="E3" i="40"/>
  <c r="F11" i="5" s="1"/>
  <c r="G11" i="5" s="1"/>
  <c r="H10" i="5" s="1"/>
  <c r="H22" i="38"/>
  <c r="H23" i="38" s="1"/>
  <c r="E3" i="75"/>
  <c r="F8" i="5" s="1"/>
  <c r="G8" i="5" s="1"/>
  <c r="H3" i="5" s="1"/>
  <c r="E3" i="43"/>
  <c r="F14" i="5" s="1"/>
  <c r="G14" i="5" s="1"/>
  <c r="H22" i="43"/>
  <c r="H23" i="43" s="1"/>
  <c r="H12" i="5" l="1"/>
  <c r="H34" i="5" s="1"/>
  <c r="G34" i="5"/>
</calcChain>
</file>

<file path=xl/sharedStrings.xml><?xml version="1.0" encoding="utf-8"?>
<sst xmlns="http://schemas.openxmlformats.org/spreadsheetml/2006/main" count="1658" uniqueCount="127">
  <si>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</si>
  <si>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</si>
  <si>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</si>
  <si>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</si>
  <si>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</si>
  <si>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</si>
  <si>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</si>
  <si>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</si>
  <si>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</si>
  <si>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</si>
  <si>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</si>
  <si>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</si>
  <si>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</si>
  <si>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</si>
  <si>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</si>
  <si>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</si>
  <si>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</si>
  <si>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</si>
  <si>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</si>
  <si>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</si>
  <si>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</si>
  <si>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</si>
  <si>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</si>
  <si>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</si>
  <si>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</si>
  <si>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</si>
  <si>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</si>
  <si>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</si>
  <si>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</si>
  <si>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</si>
  <si>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</si>
  <si>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</si>
  <si>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</si>
  <si>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</si>
  <si>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</si>
  <si>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</si>
  <si>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</si>
  <si>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</si>
  <si>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</si>
  <si>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</si>
  <si>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</si>
  <si>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</si>
  <si>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</si>
  <si>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</si>
  <si>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</si>
  <si>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</si>
  <si>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</si>
  <si>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</si>
  <si>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</si>
  <si>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</si>
  <si>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</si>
  <si>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</si>
  <si>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</si>
  <si>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</si>
  <si>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</si>
  <si>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</si>
  <si>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</si>
  <si>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</si>
  <si>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</si>
  <si>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</si>
  <si>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</si>
  <si>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</si>
  <si>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</si>
  <si>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</si>
  <si>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</si>
  <si>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</si>
  <si>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</si>
  <si>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38</t>
  </si>
  <si>
    <t>ITEM 39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</si>
  <si>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</si>
  <si>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</si>
  <si>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</si>
  <si>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</si>
  <si>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</si>
  <si>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</si>
  <si>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</si>
  <si>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</si>
  <si>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</si>
  <si>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</si>
  <si>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</si>
  <si>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Confecção de persianas para Zona de CÍCERO DANTAS, com as medidas abaixo, totalizando 10,82m²:
• Janela: (2,37 x 2,55)m – abertura central;
• Porta: (1,87 x 2,55)m – abertura para a esquerda.
Todas deverão ser fixadas na parede.</t>
  </si>
  <si>
    <t>Confecção de persiana para Zona de MUNDO NOVO, medindo 1,70m x 1,50m, totalizando 2,55 m².
A fixação será na parede e a abertura, para a direita.</t>
  </si>
  <si>
    <t>Confecção de persiana para Zona de POÇÕES, medindo 1,20m x 1,50m, totalizando 1,80 m².
A fixação será na parede e a abertura, para a esquerda.</t>
  </si>
  <si>
    <t>m2</t>
  </si>
  <si>
    <t>CAPRICHO</t>
  </si>
  <si>
    <t>ULEMA PEREIRA CAMPOS</t>
  </si>
  <si>
    <t>CARLOS NAVARRO &amp; CIA. LTDA</t>
  </si>
  <si>
    <t>INDUSTRIA E COMERCIO DE PERSIANAS</t>
  </si>
  <si>
    <t>CASA DE MOVEIS E DECORACAO LTDA</t>
  </si>
  <si>
    <t>INDUSTRIA E COMERCIO DE CORTINAS E
PERSIANAS</t>
  </si>
  <si>
    <t>SOLFLEX COMERCIO E SERVICOS LTDA</t>
  </si>
  <si>
    <t>TRACE INDUSTRIA DE CORTINA LTDA</t>
  </si>
  <si>
    <t>F.A.T. COMERCIO E SERVICOS LTDA</t>
  </si>
  <si>
    <t>PROMIX COMERCIO E SERVICOS LTDA</t>
  </si>
  <si>
    <t>JVM COMERCIO VAREJISTA E SERVICOS LTDA</t>
  </si>
  <si>
    <t>PALITO MARCENARIA E FERRAGENS LTDA</t>
  </si>
  <si>
    <t>JW INDUSTRIA E COMERCIO DE CORTINAS E
PERSIANAS LTDA</t>
  </si>
  <si>
    <t>Lotes</t>
  </si>
  <si>
    <t>Total dos lotes</t>
  </si>
  <si>
    <t>Confecção de persianas para Zona de JACOBINA, com as medidas abaixo, totalizando 66,85 m²:
• Janela 1.1: (2,45 x 1,80)m – abertura para a esquerda;
• Janela 1.2: (2,56 x 1,80)m – abertura central;
• Janela 1.3: (2,45 x 1,80)m – abertura para a direita;
• Janela 2.1: (2,46 x 1,80)m – abertura para a esquerda;
• Janela 2.2: (2,46 x 1,80)m – abertura para a direita;
• Janela 3: (0,75 x 1,63)m – abertura para a esquerda;
• Janela 4.1: (1,45 x 1,80)m – abertura para a esquerda;
• Janela 4.2: (1,45 x 1,80)m – abertura para a direita;
• Janela 5: (2,60 x 1,80)m – abertura central;
• Janela 6.1: (1,75 x 2,27)m – abertura para a esquerda;
• Janela 6.2: (2,40 x 2,27)m – abertura para a direita;
• Porta 7: (1,05 x 2,25)m – abertura para a direita;
• Janela 8.1: (1,45 x 1,85)m – abertura para a esquerda;
• Janela 8.2: (1,45 x 1,85)m – abertura para a direita;
• Janela 9.1: (2,37 x 1,15)m – abertura para a esquerda;
• Janela 9.2: (2,37 x 1,15)m – abertura para a direita;
• Janela 9.3: (2,37 x 1,15)m – abertura para a esquerda;
• Janela 9.4: (2,37 x 1,15)m – abertura para a direita;
• Janela 9.5: (2,34 x 1,15)m – abertura para a esquerda;
• Janela 9.6: (2,34 x 1,15)m – abertura para a direita.
Todas deverão ser fixadas na parede.</t>
  </si>
  <si>
    <t>Confecção de persianas para Zona de ALAGOINHAS, com as medidas abaixo, totalizando 32,96 m²:
• Janela 1.1 (esquerda): (2,20 x 0,98)m – abertura para a esquerda;
• Janela 1.2 (direita): (1,00 x 0,98)m – abertura para a direita;
• Janela 2.1 (esquerda): (1,20 x 0,98)m – abertura para a esquerda;
• Janela 2.2 (direita): (2,20 x 0,98)m – abertura para a direita;
• Janela 3.1 (esquerda): (2,00 x 0,98)m – abertura para a esquerda;
• Janela 3.2 (direita): (2,20 x 0,98)m – abertura para a direita;
• Janela 4.1 (esquerda): (2,20 x 0,98)m – abertura para a esquerda;
• Janela 4.2 (direita): (2,00 x 0,98)m – abertura para a direita;
• Janela 5.1(esquerda): (2,00 x 0,98)m – abertura para a esquerda;
• Janela 5.2 (direita): (2,20 x 0,98)m – abertura para a direita;
• Janela 6.1 (esquerda): (2,20 x 0,98)m – abertura para a esquerda;
• Janela 6.2 (direita): (2,00 x 0,98)m – abertura para a direita;
• Porta 7.1 (esquerda): (2,50 x 0,98)m – abertura para a direita;
• Porta 7.2 (direita): (2,70 x 0,98)m – abertura para a direita;
• Janela 8.1 (esquerda): (2,50 x 0,98)m – abertura para a esquerda;
• Janela 8.2 (direita): (2,50 x 0,98)m – abertura para a direita.
Todas deverão ser fixadas nas vigas.</t>
  </si>
  <si>
    <t xml:space="preserve">Confecção de persianas para Zona de MEDEIROS NETO, com as medidas abaixo, totalizando 12,00m²:
• Janela 1: (1,60 x 1,50)m – abertura para a esquerda;
• Janela 2: (1,60 x 1,50)m – abertura para a esquerda;
• Janela 3: (1,60 x 1,50)m – abertura para a esquerda;
• Janela 4: (1,60 x 1,50)m – abertura para a esquerda;
• Janela 5: (1,60 x 1,50)m – abertura para a esquerda.
Todas deverão ser fixadas na parede.
</t>
  </si>
  <si>
    <t xml:space="preserve">Confecção de persiana para Zona de ITAPARICA, medindo 2,15m x 1,80m, totalizando 3,87m2.
A fixação será na parede e a abertura será para a direita.
</t>
  </si>
  <si>
    <t xml:space="preserve">Confecção de persianas para Zona de OLINDINA, com as medidas abaixo, totalizando 3,00m²:
• Janela 1: (1,50 x 1,00)m – abertura para a direita;
• Janela 2: (1,50 x 1,00)m – abertura para a direita.
Todas deverão ser fixadas na esquadria.
</t>
  </si>
  <si>
    <t xml:space="preserve">Confecção de persianas para Zona de FEIRA DE SANTANA, com as medidas abaixo, totalizando 63,43 m².
Cartório da 155ª Zona Eleitoral, com as medidas abaixo, totalizando 13,68m²:
• Janela 1 (esquerda): (2,11 x 1,62)m – abertura para a esquerda;
• Janela 2 (centro): (2,11 x 1,62)m – abertura central;
• Janela 3 (direita): (2,11 x 1,62)m – abertura para a direita;
• Janela 4: (2,11 x 1,62)m – abertura para a esquerda.
• Cartório da 156ª Zona Eleitoral, com as medidas abaixo, totalizando 13,90m²:
• Janela 1: (2,15 x 1,67)m – abertura para a direita;
• Janela 2 (esquerda): (2,18 x 1,67)m – abertura para a esquerda;
• Janela 3 (centro): (2,00 x 1,67)m – abertura central;
• Janela 4 (direita): (2,00 x 1,67)m – abertura para a direita.
• Central de Atendimento (157ª Zona Eleitoral), com as medidas abaixo, totalizando 35,84 m²:
• Janela 1.1 (esquerda): (2,96 x 2,00)m – abertura central;
• Janela 1.2 (centro): (3,00 x 2,00)m – abertura central;
• Janela 1.3 (direita): (2,96 x 2,00)m – abertura central;
• Janela 2.1 (esquerda): (2,21 x 2,00)m – abertura central;
• Janela 2.2 (centro-esquerda): (2,31 x 2,00)m – abertura central;
• Janela 2.3 (centro-direita): (2,30 x 2,00)m – abertura central;
• Janela 2.4 (direita): (2,18 x 2,00)m – abertura central.
Todas deverão ser fixadas nos pilares.
</t>
  </si>
  <si>
    <t xml:space="preserve">Confecção de persianas para Zona de SANTA BÁRBARA, com as medidas abaixo, totalizando 7,81m²:
• Janela 1: (1,86 x 2,10)m – abertura central;
• Janela 2: (2,00 x 1,95)m – abertura central.
Todas deverão ser fixadas na parede.
</t>
  </si>
  <si>
    <t xml:space="preserve">Confecção de persianas para Zona de SANTO AMARO com as medidas abaixo, totalizando 11,04 m²:
• Janela 1: (2,40 x 2,30)m – abertura para a direita;
• Janela 2: (2,40 x 2,30)m – abertura para a direita.
Todas deverão ser fixadas na parede.
</t>
  </si>
  <si>
    <t xml:space="preserve">Confecção de persianas para Zona de DIAS D’ÁVILA com as medidas abaixo, totalizando 9,84m²:
• Porta 1: (2,30 x 2,28)m – abertura central;
• Porta 2: (1,96 x 2,34)m – abertura para a direita.
Todas deverão ser fixadas na parede.
</t>
  </si>
  <si>
    <t xml:space="preserve">Confecção de persianas para Zona de UTINGA, com as medidas abaixo, totalizando 4,42m²:
• Janela 1: (1,80 x 1,23)m – abertura para a direita;
• Janela 2: (1,80 x 1,23)m – abertura para a esquerda.
Todas deverão ser fixadas na parede.
</t>
  </si>
  <si>
    <t xml:space="preserve">Confecção de persianas para Zona de RUY BARBOSA, com as medidas abaixo, totalizando 3,07m²:
• Janela 1: (1,57 x 0,96)m – abertura central;
• Janela 2: (1,83 x 0,85)m – abertura central.
A persiana da janela 1 deverá ser fixada sob a viga, e a da janela 2 deverá ser fixada na parede.
</t>
  </si>
  <si>
    <t xml:space="preserve">Confecção de persiana para Zona de ANDARAÍ, medindo 1,00m x 1,40m, totalizando 1,40m2.
A fixação será na parede e a abertura será para a esquerda.
</t>
  </si>
  <si>
    <t xml:space="preserve">Confecção de persianas para Zona de SEABRA, com as medidas abaixo, totalizando 7,92m²:
• Janela 1.1: (2,26 x 1,75)m – abertura para a direita;
• Janela 1.2: (2,26 x 1,75)m – abertura para esquerda.
Todas deverão ser fixadas o forro ou na esquadria.
</t>
  </si>
  <si>
    <t xml:space="preserve">Confecção de persianas para Zona de SANTA MARIA DA VITÓRIA, com as medidas abaixo, totalizando 14,49m²:
• Janela 1: (1,65 x 2,84)m – abertura para a direita;
• Prateleiras 1: (1,95 x 2,84)m – abertura para a direita;
• Janela 2: (1,50 x 2,84)m – abertura para a esquerda.
Todas deverão ser fixadas no teto.
</t>
  </si>
  <si>
    <t xml:space="preserve">Confecção de persianas para Zona de SÃO DESIDÉRIO, com as medidas abaixo, totalizando 18,40m²:
• Janela 1: (1,90 x 1,62)m – abertura central;
• Janela 2: (1,90 x 1,62)m – abertura central;
• Janela 3: (1,90 x 1,40)m – abertura central;
• Janela 4: (1,90 x 1,40)m – abertura central;
• Janela 5: (1,90 x 1,62)m – abertura central;
• Janela 6: (2,40 x 1,60)m – abertura central.
Todas deverão ser fixadas na parede.
</t>
  </si>
  <si>
    <t xml:space="preserve">Confecção de persiana para Zona de CARINHANHA, com as medidas abaixo, totalizando 4,85m²:
• Janela 1: (1,99 x 1,40)m – abertura central;
• Janela 2: (1,03 x 2,00)m – abertura para a esquerda.
Todas deverão ser fixadas na parede.
</t>
  </si>
  <si>
    <t xml:space="preserve">Confecção de persianas para Zona de FORMOSA DO RIO PRETO, com as medidas abaixo, totalizando 3,74m²:
• Janela 1: (1,70 x 1,10)m – abertura para a esquerda;
• Janela 2: (1,70 x 1,10)m – abertura para a esquerda.
Todas deverão ser fixadas na parede.
</t>
  </si>
  <si>
    <t xml:space="preserve">Confecção de persianas para Zona de MACAÚBAS com as medidas abaixo, totalizando 3,02m²:
• Janela 1: (1,45 x 1,04)m – abertura para a direita;
• Janela 2: (1,45 x 1,04)m – abertura para a esquerda.
Todas deverão ser fixadas no vão de cada janela.
</t>
  </si>
  <si>
    <t xml:space="preserve">Confecção de persianas para Zona de CACULÉ, com as medidas abaixo, totalizando 19,88m²:
• Janela 1: (2,10 x 1,65)m – abertura central;
• Janela 2: (1,90 x 1,75)m – abertura central;
• Janela 3: (1,80 x 1,75)m – abertura para a direita;
• Janela 4: (1,71 x 1,75)m – abertura para a esquerda;
• Janela 5: (2,10 x 1,65)m – abertura central;
• Janela 6: (2,10 x 1,65)m – abertura central.
Todas deverão ser fixadas na parede.
</t>
  </si>
  <si>
    <t xml:space="preserve">Confecção de persianas para Zona de BAIANÓPOLIS, com as medidas abaixo, totalizando 9,39m²:
• Janela 1: (1,40 x 1,30)m – abertura para a direita;
• Janela 2: (1,40 x 1,30)m – abertura para a esquerda;
• Porta: (2,50 x 2,30)m – abertura para a esquerda.
Todas deverão ser fixadas na parede.
</t>
  </si>
  <si>
    <t xml:space="preserve">Confecção de persianas para Zona de IPIAÚ, com as medidas abaixo, totalizando 10,32m²:
• Janela: (2,40 x 1,80)m – abertura central;
• Porta: (2,40 x 2,50)m – abertura para a esquerda.
Todas deverão ser fixadas na parede.
</t>
  </si>
  <si>
    <t xml:space="preserve">Confecção de persianas para Zona de ITUBERÁ, com as medidas abaixo, totalizando 18,40m²:
• Janela 1: (1,50 x 1,75)m – abertura para a direita;
• Janela 2: (1,50 x 1,55)m – abertura para a direita;
• Janela 3: (1,50 x 1,55)m – abertura para a esquerda;
• Janela 4: (1,50 x 1,35)m – abertura para a esquerda;
• Janela 5: (1,30 x 1,55)m – abertura para a direita;
• Janela 6: (1,50 x 1,55)m – abertura para a direita;
• Janela 7: (1,50 x 1,55)m – abertura para a esquerda;
• Janela 8: (1,50 x 1,60)m – abertura para a direita.
Todas deverão ser fixadas na parede.
</t>
  </si>
  <si>
    <t xml:space="preserve">Confecção de persianas para Zona de UBAITABA, com as medidas abaixo, totalizando 9,54m²:
Janela 1: (0,70 x 2,65)m – abertura para a esquerda;
Janela 2: (0,70 x 2,65)m – abertura para a esquerda;
Janela 3: (0,70 x 2,65)m – abertura para a esquerda;
Janela 4: (1,10 x 1,80)m – abertura para a esquerda;
Janela 5: (1,10 x 1,80)m – abertura para a esquerda.
Todas deverão ser fixadas na parede.
</t>
  </si>
  <si>
    <t xml:space="preserve">Confecção de persianas para Zona de GANDU com as medidas abaixo, totalizando 9,68m²:
• Basculantes 1 (esquerda): (1,60 x 1,96)m – abertura para a esquerda;
• Basculantes 2 (direita): (1,60 x 1,96)m – abertura para a direita;
• Janela 1: (1,60 x 0,90)m – abertura central;
• Janela 2: (1,40 x 1,40)m – abertura central.
Todas deverão ser fixadas na parede.
</t>
  </si>
  <si>
    <t xml:space="preserve">Confecção de persianas para Zona de WENCESLAU GUIMARÃES com as medidas abaixo, totalizando 5,32m²:
• Janela 1: (1,90 x 1,40)m – abertura para a direita;
• Janela 2: (1,90 x 1,40)m – abertura para a direita.
• Todas deverão ser fixadas na parede.
</t>
  </si>
  <si>
    <t xml:space="preserve">Confecção de persianas para Zona de MACARANI, com as medidas abaixo, totalizando 5,72m²:
• Janela 1: (1,08 x 2,65)m – abertura para a esquerda;
• Janela 2: (1,08 x 2,65)m – abertura para a esquerda.
Todas deverão ser fixadas na parede.
</t>
  </si>
  <si>
    <t xml:space="preserve">Confecção de persianas para Zona de ITORORÓ, com as medidas abaixo, totalizando 8,85m²:
• Janela 1: (2,05 x 1,00)m – abertura central;
• Janela 2.1: (1,70 x 1,00)m – abertura para a esquerda;
• Janela 2.2: (1,70 x 1,00)m – abertura para a direita;
• Janela 3.1: (1,70 x 1,00)m – abertura para a esquerda;
• Janela 3.2: (1,70 x 1,00)m – abertura para a direita.
Todas deverão ser fixadas na parede.
</t>
  </si>
  <si>
    <t xml:space="preserve">Confecção de persianas para Zona de ITANHÉM, com as medidas abaixo, totalizando 8,18m²:
• Janela 1: (2,15 x 1,90)m – abertura para a esquerda;
• Janela 2: (2,15 x 1,90)m – abertura para a esquerda.
Todas deverão ser fixadas na parede.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</si>
</sst>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20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104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3" fillId="0" borderId="3" xfId="0" applyFont="1" applyBorder="1" applyAlignment="1" applyProtection="1">
      <alignment wrapText="1"/>
      <protection locked="0"/>
    </xf>
    <xf numFmtId="0" fontId="16" fillId="11" borderId="0" xfId="0" applyFont="1" applyFill="1" applyBorder="1" applyAlignment="1">
      <alignment horizontal="center" wrapText="1"/>
    </xf>
    <xf numFmtId="0" fontId="12" fillId="9" borderId="0" xfId="0" applyFont="1" applyFill="1" applyBorder="1" applyAlignment="1">
      <alignment horizontal="center" vertical="center" wrapText="1"/>
    </xf>
    <xf numFmtId="44" fontId="11" fillId="9" borderId="0" xfId="12" applyFont="1" applyFill="1" applyBorder="1" applyAlignment="1">
      <alignment vertical="center" wrapText="1"/>
    </xf>
    <xf numFmtId="44" fontId="16" fillId="11" borderId="0" xfId="0" applyNumberFormat="1" applyFont="1" applyFill="1" applyBorder="1" applyAlignment="1">
      <alignment wrapText="1"/>
    </xf>
    <xf numFmtId="0" fontId="11" fillId="9" borderId="2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wrapText="1"/>
    </xf>
    <xf numFmtId="44" fontId="11" fillId="9" borderId="18" xfId="12" applyFont="1" applyFill="1" applyBorder="1" applyAlignment="1">
      <alignment vertical="center" wrapText="1"/>
    </xf>
    <xf numFmtId="0" fontId="16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2" fillId="9" borderId="18" xfId="0" applyFont="1" applyFill="1" applyBorder="1" applyAlignment="1">
      <alignment horizontal="center" vertical="center" wrapText="1"/>
    </xf>
    <xf numFmtId="44" fontId="16" fillId="11" borderId="18" xfId="0" applyNumberFormat="1" applyFont="1" applyFill="1" applyBorder="1" applyAlignment="1">
      <alignment wrapText="1"/>
    </xf>
    <xf numFmtId="0" fontId="19" fillId="11" borderId="21" xfId="0" applyFont="1" applyFill="1" applyBorder="1" applyAlignment="1">
      <alignment horizontal="center" wrapText="1"/>
    </xf>
    <xf numFmtId="0" fontId="12" fillId="9" borderId="21" xfId="0" applyFont="1" applyFill="1" applyBorder="1" applyAlignment="1">
      <alignment horizontal="center" vertical="center" wrapText="1"/>
    </xf>
    <xf numFmtId="44" fontId="16" fillId="11" borderId="21" xfId="0" applyNumberFormat="1" applyFont="1" applyFill="1" applyBorder="1" applyAlignment="1">
      <alignment wrapText="1"/>
    </xf>
    <xf numFmtId="0" fontId="12" fillId="9" borderId="2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wrapText="1"/>
    </xf>
    <xf numFmtId="0" fontId="12" fillId="9" borderId="7" xfId="0" applyFont="1" applyFill="1" applyBorder="1" applyAlignment="1">
      <alignment horizontal="center" vertical="top" wrapText="1"/>
    </xf>
    <xf numFmtId="0" fontId="11" fillId="9" borderId="7" xfId="0" applyFont="1" applyFill="1" applyBorder="1" applyAlignment="1">
      <alignment vertical="top" wrapText="1"/>
    </xf>
    <xf numFmtId="0" fontId="16" fillId="0" borderId="10" xfId="0" applyFont="1" applyFill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44" fontId="19" fillId="9" borderId="21" xfId="12" applyFont="1" applyFill="1" applyBorder="1" applyAlignment="1">
      <alignment horizontal="center" vertical="center" wrapText="1"/>
    </xf>
    <xf numFmtId="0" fontId="16" fillId="9" borderId="21" xfId="0" applyFont="1" applyFill="1" applyBorder="1" applyAlignment="1">
      <alignment horizontal="center" vertic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18" sqref="B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100</v>
      </c>
      <c r="C3" s="74" t="s">
        <v>83</v>
      </c>
      <c r="D3" s="77">
        <v>32.96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4027.712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1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45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81</v>
      </c>
      <c r="C3" s="74" t="s">
        <v>83</v>
      </c>
      <c r="D3" s="77">
        <v>2.5499999999999998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311.61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46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108</v>
      </c>
      <c r="C3" s="74" t="s">
        <v>83</v>
      </c>
      <c r="D3" s="77">
        <v>4.42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540.12400000000002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109</v>
      </c>
      <c r="C3" s="74" t="s">
        <v>83</v>
      </c>
      <c r="D3" s="77">
        <v>3.07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375.154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topLeftCell="A3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48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110</v>
      </c>
      <c r="C3" s="74" t="s">
        <v>83</v>
      </c>
      <c r="D3" s="77">
        <v>1.4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171.07999999999998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49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111</v>
      </c>
      <c r="C3" s="74" t="s">
        <v>83</v>
      </c>
      <c r="D3" s="77">
        <v>7.92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967.82400000000007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112</v>
      </c>
      <c r="C3" s="74" t="s">
        <v>83</v>
      </c>
      <c r="D3" s="77">
        <v>14.49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1770.6780000000001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51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113</v>
      </c>
      <c r="C3" s="74" t="s">
        <v>83</v>
      </c>
      <c r="D3" s="77">
        <v>18.399999999999999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2248.48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52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114</v>
      </c>
      <c r="C3" s="74" t="s">
        <v>83</v>
      </c>
      <c r="D3" s="77">
        <v>4.8499999999999996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592.66999999999996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53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115</v>
      </c>
      <c r="C3" s="74" t="s">
        <v>83</v>
      </c>
      <c r="D3" s="77">
        <v>3.74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457.02800000000002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54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116</v>
      </c>
      <c r="C3" s="74" t="s">
        <v>83</v>
      </c>
      <c r="D3" s="77">
        <v>3.02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369.04399999999998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37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103</v>
      </c>
      <c r="C3" s="74" t="s">
        <v>83</v>
      </c>
      <c r="D3" s="77">
        <v>3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366.6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55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117</v>
      </c>
      <c r="C3" s="74" t="s">
        <v>83</v>
      </c>
      <c r="D3" s="77">
        <v>19.88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2429.3359999999998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56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118</v>
      </c>
      <c r="C3" s="74" t="s">
        <v>83</v>
      </c>
      <c r="D3" s="77">
        <v>9.39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1147.4580000000001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119</v>
      </c>
      <c r="C3" s="74" t="s">
        <v>83</v>
      </c>
      <c r="D3" s="77">
        <v>10.32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1261.104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C3" sqref="C3:C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58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120</v>
      </c>
      <c r="C3" s="74" t="s">
        <v>83</v>
      </c>
      <c r="D3" s="77">
        <v>18.399999999999999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2248.48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59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82</v>
      </c>
      <c r="C3" s="74" t="s">
        <v>83</v>
      </c>
      <c r="D3" s="77">
        <v>1.8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219.96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121</v>
      </c>
      <c r="C3" s="74" t="s">
        <v>83</v>
      </c>
      <c r="D3" s="77">
        <v>9.5399999999999991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1165.788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61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122</v>
      </c>
      <c r="C3" s="74" t="s">
        <v>83</v>
      </c>
      <c r="D3" s="77">
        <v>9.68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1182.896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62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123</v>
      </c>
      <c r="C3" s="74" t="s">
        <v>83</v>
      </c>
      <c r="D3" s="77">
        <v>5.32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650.10400000000004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63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124</v>
      </c>
      <c r="C3" s="74" t="s">
        <v>83</v>
      </c>
      <c r="D3" s="77">
        <v>5.72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698.98400000000004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64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125</v>
      </c>
      <c r="C3" s="74" t="s">
        <v>83</v>
      </c>
      <c r="D3" s="77">
        <v>8.85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1081.47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C3" sqref="C3:C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38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104</v>
      </c>
      <c r="C3" s="74" t="s">
        <v>83</v>
      </c>
      <c r="D3" s="77">
        <v>63.43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7751.1459999999997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65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126</v>
      </c>
      <c r="C3" s="74" t="s">
        <v>83</v>
      </c>
      <c r="D3" s="77">
        <v>8.18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999.596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66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101</v>
      </c>
      <c r="C3" s="74" t="s">
        <v>83</v>
      </c>
      <c r="D3" s="77">
        <v>12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1466.4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/>
      <c r="C3" s="74"/>
      <c r="D3" s="77"/>
      <c r="E3" s="80" t="e">
        <f>IF(C20&lt;=25%,D20,MIN(E20:F20))</f>
        <v>#NUM!</v>
      </c>
      <c r="F3" s="80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0"/>
      <c r="B4" s="72"/>
      <c r="C4" s="75"/>
      <c r="D4" s="78"/>
      <c r="E4" s="81"/>
      <c r="F4" s="81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0"/>
      <c r="B5" s="72"/>
      <c r="C5" s="75"/>
      <c r="D5" s="78"/>
      <c r="E5" s="81"/>
      <c r="F5" s="81"/>
      <c r="G5" s="4"/>
      <c r="H5" s="13"/>
      <c r="I5" s="29" t="str">
        <f t="shared" si="0"/>
        <v/>
      </c>
    </row>
    <row r="6" spans="1:9">
      <c r="A6" s="70"/>
      <c r="B6" s="72"/>
      <c r="C6" s="75"/>
      <c r="D6" s="78"/>
      <c r="E6" s="81"/>
      <c r="F6" s="81"/>
      <c r="G6" s="4"/>
      <c r="H6" s="13"/>
      <c r="I6" s="29" t="str">
        <f t="shared" si="0"/>
        <v/>
      </c>
    </row>
    <row r="7" spans="1:9">
      <c r="A7" s="70"/>
      <c r="B7" s="72"/>
      <c r="C7" s="75"/>
      <c r="D7" s="78"/>
      <c r="E7" s="81"/>
      <c r="F7" s="81"/>
      <c r="G7" s="4"/>
      <c r="H7" s="13"/>
      <c r="I7" s="29" t="str">
        <f t="shared" si="0"/>
        <v/>
      </c>
    </row>
    <row r="8" spans="1:9">
      <c r="A8" s="70"/>
      <c r="B8" s="72"/>
      <c r="C8" s="75"/>
      <c r="D8" s="78"/>
      <c r="E8" s="81"/>
      <c r="F8" s="81"/>
      <c r="G8" s="4"/>
      <c r="H8" s="13"/>
      <c r="I8" s="29" t="str">
        <f t="shared" si="0"/>
        <v/>
      </c>
    </row>
    <row r="9" spans="1:9">
      <c r="A9" s="70"/>
      <c r="B9" s="72"/>
      <c r="C9" s="75"/>
      <c r="D9" s="78"/>
      <c r="E9" s="81"/>
      <c r="F9" s="81"/>
      <c r="G9" s="4"/>
      <c r="H9" s="13"/>
      <c r="I9" s="29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4"/>
      <c r="H10" s="13"/>
      <c r="I10" s="29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4"/>
      <c r="H11" s="13"/>
      <c r="I11" s="29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4"/>
      <c r="H12" s="13"/>
      <c r="I12" s="29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4"/>
      <c r="H13" s="13"/>
      <c r="I13" s="29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4"/>
      <c r="H14" s="13"/>
      <c r="I14" s="29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4"/>
      <c r="H15" s="13"/>
      <c r="I15" s="29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91"/>
      <c r="E23" s="91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68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/>
      <c r="C3" s="74"/>
      <c r="D3" s="77"/>
      <c r="E3" s="80" t="e">
        <f>IF(C20&lt;=25%,D20,MIN(E20:F20))</f>
        <v>#NUM!</v>
      </c>
      <c r="F3" s="80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0"/>
      <c r="B4" s="72"/>
      <c r="C4" s="75"/>
      <c r="D4" s="78"/>
      <c r="E4" s="81"/>
      <c r="F4" s="81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0"/>
      <c r="B5" s="72"/>
      <c r="C5" s="75"/>
      <c r="D5" s="78"/>
      <c r="E5" s="81"/>
      <c r="F5" s="81"/>
      <c r="G5" s="4"/>
      <c r="H5" s="13"/>
      <c r="I5" s="29" t="str">
        <f t="shared" si="0"/>
        <v/>
      </c>
    </row>
    <row r="6" spans="1:9">
      <c r="A6" s="70"/>
      <c r="B6" s="72"/>
      <c r="C6" s="75"/>
      <c r="D6" s="78"/>
      <c r="E6" s="81"/>
      <c r="F6" s="81"/>
      <c r="G6" s="4"/>
      <c r="H6" s="13"/>
      <c r="I6" s="29" t="str">
        <f t="shared" si="0"/>
        <v/>
      </c>
    </row>
    <row r="7" spans="1:9">
      <c r="A7" s="70"/>
      <c r="B7" s="72"/>
      <c r="C7" s="75"/>
      <c r="D7" s="78"/>
      <c r="E7" s="81"/>
      <c r="F7" s="81"/>
      <c r="G7" s="4"/>
      <c r="H7" s="13"/>
      <c r="I7" s="29" t="str">
        <f t="shared" si="0"/>
        <v/>
      </c>
    </row>
    <row r="8" spans="1:9">
      <c r="A8" s="70"/>
      <c r="B8" s="72"/>
      <c r="C8" s="75"/>
      <c r="D8" s="78"/>
      <c r="E8" s="81"/>
      <c r="F8" s="81"/>
      <c r="G8" s="4"/>
      <c r="H8" s="13"/>
      <c r="I8" s="29" t="str">
        <f t="shared" si="0"/>
        <v/>
      </c>
    </row>
    <row r="9" spans="1:9">
      <c r="A9" s="70"/>
      <c r="B9" s="72"/>
      <c r="C9" s="75"/>
      <c r="D9" s="78"/>
      <c r="E9" s="81"/>
      <c r="F9" s="81"/>
      <c r="G9" s="4"/>
      <c r="H9" s="13"/>
      <c r="I9" s="29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4"/>
      <c r="H10" s="13"/>
      <c r="I10" s="29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4"/>
      <c r="H11" s="13"/>
      <c r="I11" s="29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4"/>
      <c r="H12" s="13"/>
      <c r="I12" s="29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4"/>
      <c r="H13" s="13"/>
      <c r="I13" s="29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4"/>
      <c r="H14" s="13"/>
      <c r="I14" s="29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4"/>
      <c r="H15" s="13"/>
      <c r="I15" s="29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91"/>
      <c r="E23" s="91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69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/>
      <c r="C3" s="74"/>
      <c r="D3" s="77"/>
      <c r="E3" s="80" t="e">
        <f>IF(C20&lt;=25%,D20,MIN(E20:F20))</f>
        <v>#NUM!</v>
      </c>
      <c r="F3" s="80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0"/>
      <c r="B4" s="72"/>
      <c r="C4" s="75"/>
      <c r="D4" s="78"/>
      <c r="E4" s="81"/>
      <c r="F4" s="81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0"/>
      <c r="B5" s="72"/>
      <c r="C5" s="75"/>
      <c r="D5" s="78"/>
      <c r="E5" s="81"/>
      <c r="F5" s="81"/>
      <c r="G5" s="4"/>
      <c r="H5" s="13"/>
      <c r="I5" s="29" t="str">
        <f t="shared" si="0"/>
        <v/>
      </c>
    </row>
    <row r="6" spans="1:9">
      <c r="A6" s="70"/>
      <c r="B6" s="72"/>
      <c r="C6" s="75"/>
      <c r="D6" s="78"/>
      <c r="E6" s="81"/>
      <c r="F6" s="81"/>
      <c r="G6" s="4"/>
      <c r="H6" s="13"/>
      <c r="I6" s="29" t="str">
        <f t="shared" si="0"/>
        <v/>
      </c>
    </row>
    <row r="7" spans="1:9">
      <c r="A7" s="70"/>
      <c r="B7" s="72"/>
      <c r="C7" s="75"/>
      <c r="D7" s="78"/>
      <c r="E7" s="81"/>
      <c r="F7" s="81"/>
      <c r="G7" s="4"/>
      <c r="H7" s="13"/>
      <c r="I7" s="29" t="str">
        <f t="shared" si="0"/>
        <v/>
      </c>
    </row>
    <row r="8" spans="1:9">
      <c r="A8" s="70"/>
      <c r="B8" s="72"/>
      <c r="C8" s="75"/>
      <c r="D8" s="78"/>
      <c r="E8" s="81"/>
      <c r="F8" s="81"/>
      <c r="G8" s="4"/>
      <c r="H8" s="13"/>
      <c r="I8" s="29" t="str">
        <f t="shared" si="0"/>
        <v/>
      </c>
    </row>
    <row r="9" spans="1:9">
      <c r="A9" s="70"/>
      <c r="B9" s="72"/>
      <c r="C9" s="75"/>
      <c r="D9" s="78"/>
      <c r="E9" s="81"/>
      <c r="F9" s="81"/>
      <c r="G9" s="4"/>
      <c r="H9" s="13"/>
      <c r="I9" s="29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4"/>
      <c r="H10" s="13"/>
      <c r="I10" s="29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4"/>
      <c r="H11" s="13"/>
      <c r="I11" s="29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4"/>
      <c r="H12" s="13"/>
      <c r="I12" s="29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4"/>
      <c r="H13" s="13"/>
      <c r="I13" s="29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4"/>
      <c r="H14" s="13"/>
      <c r="I14" s="29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4"/>
      <c r="H15" s="13"/>
      <c r="I15" s="29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91"/>
      <c r="E23" s="91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70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/>
      <c r="C3" s="74"/>
      <c r="D3" s="77"/>
      <c r="E3" s="80" t="e">
        <f>IF(C20&lt;=25%,D20,MIN(E20:F20))</f>
        <v>#NUM!</v>
      </c>
      <c r="F3" s="80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0"/>
      <c r="B4" s="72"/>
      <c r="C4" s="75"/>
      <c r="D4" s="78"/>
      <c r="E4" s="81"/>
      <c r="F4" s="81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0"/>
      <c r="B5" s="72"/>
      <c r="C5" s="75"/>
      <c r="D5" s="78"/>
      <c r="E5" s="81"/>
      <c r="F5" s="81"/>
      <c r="G5" s="4"/>
      <c r="H5" s="13"/>
      <c r="I5" s="29" t="str">
        <f t="shared" si="0"/>
        <v/>
      </c>
    </row>
    <row r="6" spans="1:9">
      <c r="A6" s="70"/>
      <c r="B6" s="72"/>
      <c r="C6" s="75"/>
      <c r="D6" s="78"/>
      <c r="E6" s="81"/>
      <c r="F6" s="81"/>
      <c r="G6" s="4"/>
      <c r="H6" s="13"/>
      <c r="I6" s="29" t="str">
        <f t="shared" si="0"/>
        <v/>
      </c>
    </row>
    <row r="7" spans="1:9">
      <c r="A7" s="70"/>
      <c r="B7" s="72"/>
      <c r="C7" s="75"/>
      <c r="D7" s="78"/>
      <c r="E7" s="81"/>
      <c r="F7" s="81"/>
      <c r="G7" s="4"/>
      <c r="H7" s="13"/>
      <c r="I7" s="29" t="str">
        <f t="shared" si="0"/>
        <v/>
      </c>
    </row>
    <row r="8" spans="1:9">
      <c r="A8" s="70"/>
      <c r="B8" s="72"/>
      <c r="C8" s="75"/>
      <c r="D8" s="78"/>
      <c r="E8" s="81"/>
      <c r="F8" s="81"/>
      <c r="G8" s="4"/>
      <c r="H8" s="13"/>
      <c r="I8" s="29" t="str">
        <f t="shared" si="0"/>
        <v/>
      </c>
    </row>
    <row r="9" spans="1:9">
      <c r="A9" s="70"/>
      <c r="B9" s="72"/>
      <c r="C9" s="75"/>
      <c r="D9" s="78"/>
      <c r="E9" s="81"/>
      <c r="F9" s="81"/>
      <c r="G9" s="4"/>
      <c r="H9" s="13"/>
      <c r="I9" s="29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4"/>
      <c r="H10" s="13"/>
      <c r="I10" s="29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4"/>
      <c r="H11" s="13"/>
      <c r="I11" s="29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4"/>
      <c r="H12" s="13"/>
      <c r="I12" s="29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4"/>
      <c r="H13" s="13"/>
      <c r="I13" s="29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4"/>
      <c r="H14" s="13"/>
      <c r="I14" s="29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4"/>
      <c r="H15" s="13"/>
      <c r="I15" s="29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91"/>
      <c r="E23" s="91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71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/>
      <c r="C3" s="74"/>
      <c r="D3" s="77"/>
      <c r="E3" s="80" t="e">
        <f>IF(C20&lt;=25%,D20,MIN(E20:F20))</f>
        <v>#NUM!</v>
      </c>
      <c r="F3" s="80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0"/>
      <c r="B4" s="72"/>
      <c r="C4" s="75"/>
      <c r="D4" s="78"/>
      <c r="E4" s="81"/>
      <c r="F4" s="81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0"/>
      <c r="B5" s="72"/>
      <c r="C5" s="75"/>
      <c r="D5" s="78"/>
      <c r="E5" s="81"/>
      <c r="F5" s="81"/>
      <c r="G5" s="4"/>
      <c r="H5" s="13"/>
      <c r="I5" s="29" t="str">
        <f t="shared" si="0"/>
        <v/>
      </c>
    </row>
    <row r="6" spans="1:9">
      <c r="A6" s="70"/>
      <c r="B6" s="72"/>
      <c r="C6" s="75"/>
      <c r="D6" s="78"/>
      <c r="E6" s="81"/>
      <c r="F6" s="81"/>
      <c r="G6" s="4"/>
      <c r="H6" s="13"/>
      <c r="I6" s="29" t="str">
        <f t="shared" si="0"/>
        <v/>
      </c>
    </row>
    <row r="7" spans="1:9">
      <c r="A7" s="70"/>
      <c r="B7" s="72"/>
      <c r="C7" s="75"/>
      <c r="D7" s="78"/>
      <c r="E7" s="81"/>
      <c r="F7" s="81"/>
      <c r="G7" s="4"/>
      <c r="H7" s="13"/>
      <c r="I7" s="29" t="str">
        <f t="shared" si="0"/>
        <v/>
      </c>
    </row>
    <row r="8" spans="1:9">
      <c r="A8" s="70"/>
      <c r="B8" s="72"/>
      <c r="C8" s="75"/>
      <c r="D8" s="78"/>
      <c r="E8" s="81"/>
      <c r="F8" s="81"/>
      <c r="G8" s="4"/>
      <c r="H8" s="13"/>
      <c r="I8" s="29" t="str">
        <f t="shared" si="0"/>
        <v/>
      </c>
    </row>
    <row r="9" spans="1:9">
      <c r="A9" s="70"/>
      <c r="B9" s="72"/>
      <c r="C9" s="75"/>
      <c r="D9" s="78"/>
      <c r="E9" s="81"/>
      <c r="F9" s="81"/>
      <c r="G9" s="4"/>
      <c r="H9" s="13"/>
      <c r="I9" s="29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4"/>
      <c r="H10" s="13"/>
      <c r="I10" s="29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4"/>
      <c r="H11" s="13"/>
      <c r="I11" s="29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4"/>
      <c r="H12" s="13"/>
      <c r="I12" s="29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4"/>
      <c r="H13" s="13"/>
      <c r="I13" s="29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4"/>
      <c r="H14" s="13"/>
      <c r="I14" s="29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4"/>
      <c r="H15" s="13"/>
      <c r="I15" s="29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91"/>
      <c r="E23" s="91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72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/>
      <c r="C3" s="74"/>
      <c r="D3" s="77"/>
      <c r="E3" s="80" t="e">
        <f>IF(C20&lt;=25%,D20,MIN(E20:F20))</f>
        <v>#NUM!</v>
      </c>
      <c r="F3" s="80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0"/>
      <c r="B4" s="72"/>
      <c r="C4" s="75"/>
      <c r="D4" s="78"/>
      <c r="E4" s="81"/>
      <c r="F4" s="81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0"/>
      <c r="B5" s="72"/>
      <c r="C5" s="75"/>
      <c r="D5" s="78"/>
      <c r="E5" s="81"/>
      <c r="F5" s="81"/>
      <c r="G5" s="4"/>
      <c r="H5" s="13"/>
      <c r="I5" s="29" t="str">
        <f t="shared" si="0"/>
        <v/>
      </c>
    </row>
    <row r="6" spans="1:9">
      <c r="A6" s="70"/>
      <c r="B6" s="72"/>
      <c r="C6" s="75"/>
      <c r="D6" s="78"/>
      <c r="E6" s="81"/>
      <c r="F6" s="81"/>
      <c r="G6" s="4"/>
      <c r="H6" s="13"/>
      <c r="I6" s="29" t="str">
        <f t="shared" si="0"/>
        <v/>
      </c>
    </row>
    <row r="7" spans="1:9">
      <c r="A7" s="70"/>
      <c r="B7" s="72"/>
      <c r="C7" s="75"/>
      <c r="D7" s="78"/>
      <c r="E7" s="81"/>
      <c r="F7" s="81"/>
      <c r="G7" s="4"/>
      <c r="H7" s="13"/>
      <c r="I7" s="29" t="str">
        <f t="shared" si="0"/>
        <v/>
      </c>
    </row>
    <row r="8" spans="1:9">
      <c r="A8" s="70"/>
      <c r="B8" s="72"/>
      <c r="C8" s="75"/>
      <c r="D8" s="78"/>
      <c r="E8" s="81"/>
      <c r="F8" s="81"/>
      <c r="G8" s="4"/>
      <c r="H8" s="13"/>
      <c r="I8" s="29" t="str">
        <f t="shared" si="0"/>
        <v/>
      </c>
    </row>
    <row r="9" spans="1:9">
      <c r="A9" s="70"/>
      <c r="B9" s="72"/>
      <c r="C9" s="75"/>
      <c r="D9" s="78"/>
      <c r="E9" s="81"/>
      <c r="F9" s="81"/>
      <c r="G9" s="4"/>
      <c r="H9" s="13"/>
      <c r="I9" s="29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4"/>
      <c r="H10" s="13"/>
      <c r="I10" s="29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4"/>
      <c r="H11" s="13"/>
      <c r="I11" s="29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4"/>
      <c r="H12" s="13"/>
      <c r="I12" s="29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4"/>
      <c r="H13" s="13"/>
      <c r="I13" s="29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4"/>
      <c r="H14" s="13"/>
      <c r="I14" s="29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4"/>
      <c r="H15" s="13"/>
      <c r="I15" s="29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91"/>
      <c r="E23" s="91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73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/>
      <c r="C3" s="74"/>
      <c r="D3" s="77"/>
      <c r="E3" s="80" t="e">
        <f>IF(C20&lt;=25%,D20,MIN(E20:F20))</f>
        <v>#NUM!</v>
      </c>
      <c r="F3" s="80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0"/>
      <c r="B4" s="72"/>
      <c r="C4" s="75"/>
      <c r="D4" s="78"/>
      <c r="E4" s="81"/>
      <c r="F4" s="81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0"/>
      <c r="B5" s="72"/>
      <c r="C5" s="75"/>
      <c r="D5" s="78"/>
      <c r="E5" s="81"/>
      <c r="F5" s="81"/>
      <c r="G5" s="4"/>
      <c r="H5" s="13"/>
      <c r="I5" s="29" t="str">
        <f t="shared" si="0"/>
        <v/>
      </c>
    </row>
    <row r="6" spans="1:9">
      <c r="A6" s="70"/>
      <c r="B6" s="72"/>
      <c r="C6" s="75"/>
      <c r="D6" s="78"/>
      <c r="E6" s="81"/>
      <c r="F6" s="81"/>
      <c r="G6" s="4"/>
      <c r="H6" s="13"/>
      <c r="I6" s="29" t="str">
        <f t="shared" si="0"/>
        <v/>
      </c>
    </row>
    <row r="7" spans="1:9">
      <c r="A7" s="70"/>
      <c r="B7" s="72"/>
      <c r="C7" s="75"/>
      <c r="D7" s="78"/>
      <c r="E7" s="81"/>
      <c r="F7" s="81"/>
      <c r="G7" s="4"/>
      <c r="H7" s="13"/>
      <c r="I7" s="29" t="str">
        <f t="shared" si="0"/>
        <v/>
      </c>
    </row>
    <row r="8" spans="1:9">
      <c r="A8" s="70"/>
      <c r="B8" s="72"/>
      <c r="C8" s="75"/>
      <c r="D8" s="78"/>
      <c r="E8" s="81"/>
      <c r="F8" s="81"/>
      <c r="G8" s="4"/>
      <c r="H8" s="13"/>
      <c r="I8" s="29" t="str">
        <f t="shared" si="0"/>
        <v/>
      </c>
    </row>
    <row r="9" spans="1:9">
      <c r="A9" s="70"/>
      <c r="B9" s="72"/>
      <c r="C9" s="75"/>
      <c r="D9" s="78"/>
      <c r="E9" s="81"/>
      <c r="F9" s="81"/>
      <c r="G9" s="4"/>
      <c r="H9" s="13"/>
      <c r="I9" s="29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4"/>
      <c r="H10" s="13"/>
      <c r="I10" s="29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4"/>
      <c r="H11" s="13"/>
      <c r="I11" s="29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4"/>
      <c r="H12" s="13"/>
      <c r="I12" s="29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4"/>
      <c r="H13" s="13"/>
      <c r="I13" s="29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4"/>
      <c r="H14" s="13"/>
      <c r="I14" s="29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4"/>
      <c r="H15" s="13"/>
      <c r="I15" s="29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91"/>
      <c r="E23" s="91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74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/>
      <c r="C3" s="74"/>
      <c r="D3" s="77"/>
      <c r="E3" s="80" t="e">
        <f>IF(C20&lt;=25%,D20,MIN(E20:F20))</f>
        <v>#NUM!</v>
      </c>
      <c r="F3" s="80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0"/>
      <c r="B4" s="72"/>
      <c r="C4" s="75"/>
      <c r="D4" s="78"/>
      <c r="E4" s="81"/>
      <c r="F4" s="81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0"/>
      <c r="B5" s="72"/>
      <c r="C5" s="75"/>
      <c r="D5" s="78"/>
      <c r="E5" s="81"/>
      <c r="F5" s="81"/>
      <c r="G5" s="4"/>
      <c r="H5" s="13"/>
      <c r="I5" s="29" t="str">
        <f t="shared" si="0"/>
        <v/>
      </c>
    </row>
    <row r="6" spans="1:9">
      <c r="A6" s="70"/>
      <c r="B6" s="72"/>
      <c r="C6" s="75"/>
      <c r="D6" s="78"/>
      <c r="E6" s="81"/>
      <c r="F6" s="81"/>
      <c r="G6" s="4"/>
      <c r="H6" s="13"/>
      <c r="I6" s="29" t="str">
        <f t="shared" si="0"/>
        <v/>
      </c>
    </row>
    <row r="7" spans="1:9">
      <c r="A7" s="70"/>
      <c r="B7" s="72"/>
      <c r="C7" s="75"/>
      <c r="D7" s="78"/>
      <c r="E7" s="81"/>
      <c r="F7" s="81"/>
      <c r="G7" s="4"/>
      <c r="H7" s="13"/>
      <c r="I7" s="29" t="str">
        <f t="shared" si="0"/>
        <v/>
      </c>
    </row>
    <row r="8" spans="1:9">
      <c r="A8" s="70"/>
      <c r="B8" s="72"/>
      <c r="C8" s="75"/>
      <c r="D8" s="78"/>
      <c r="E8" s="81"/>
      <c r="F8" s="81"/>
      <c r="G8" s="4"/>
      <c r="H8" s="13"/>
      <c r="I8" s="29" t="str">
        <f t="shared" si="0"/>
        <v/>
      </c>
    </row>
    <row r="9" spans="1:9">
      <c r="A9" s="70"/>
      <c r="B9" s="72"/>
      <c r="C9" s="75"/>
      <c r="D9" s="78"/>
      <c r="E9" s="81"/>
      <c r="F9" s="81"/>
      <c r="G9" s="4"/>
      <c r="H9" s="13"/>
      <c r="I9" s="29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4"/>
      <c r="H10" s="13"/>
      <c r="I10" s="29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4"/>
      <c r="H11" s="13"/>
      <c r="I11" s="29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4"/>
      <c r="H12" s="13"/>
      <c r="I12" s="29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4"/>
      <c r="H13" s="13"/>
      <c r="I13" s="29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4"/>
      <c r="H14" s="13"/>
      <c r="I14" s="29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4"/>
      <c r="H15" s="13"/>
      <c r="I15" s="29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91"/>
      <c r="E23" s="91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39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105</v>
      </c>
      <c r="C3" s="74" t="s">
        <v>83</v>
      </c>
      <c r="D3" s="77">
        <v>7.81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954.38199999999995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75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/>
      <c r="C3" s="74"/>
      <c r="D3" s="77"/>
      <c r="E3" s="80" t="e">
        <f>IF(C20&lt;=25%,D20,MIN(E20:F20))</f>
        <v>#NUM!</v>
      </c>
      <c r="F3" s="80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0"/>
      <c r="B4" s="72"/>
      <c r="C4" s="75"/>
      <c r="D4" s="78"/>
      <c r="E4" s="81"/>
      <c r="F4" s="81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0"/>
      <c r="B5" s="72"/>
      <c r="C5" s="75"/>
      <c r="D5" s="78"/>
      <c r="E5" s="81"/>
      <c r="F5" s="81"/>
      <c r="G5" s="4"/>
      <c r="H5" s="13"/>
      <c r="I5" s="29" t="str">
        <f t="shared" si="0"/>
        <v/>
      </c>
    </row>
    <row r="6" spans="1:9">
      <c r="A6" s="70"/>
      <c r="B6" s="72"/>
      <c r="C6" s="75"/>
      <c r="D6" s="78"/>
      <c r="E6" s="81"/>
      <c r="F6" s="81"/>
      <c r="G6" s="4"/>
      <c r="H6" s="13"/>
      <c r="I6" s="29" t="str">
        <f t="shared" si="0"/>
        <v/>
      </c>
    </row>
    <row r="7" spans="1:9">
      <c r="A7" s="70"/>
      <c r="B7" s="72"/>
      <c r="C7" s="75"/>
      <c r="D7" s="78"/>
      <c r="E7" s="81"/>
      <c r="F7" s="81"/>
      <c r="G7" s="4"/>
      <c r="H7" s="13"/>
      <c r="I7" s="29" t="str">
        <f t="shared" si="0"/>
        <v/>
      </c>
    </row>
    <row r="8" spans="1:9">
      <c r="A8" s="70"/>
      <c r="B8" s="72"/>
      <c r="C8" s="75"/>
      <c r="D8" s="78"/>
      <c r="E8" s="81"/>
      <c r="F8" s="81"/>
      <c r="G8" s="4"/>
      <c r="H8" s="13"/>
      <c r="I8" s="29" t="str">
        <f t="shared" si="0"/>
        <v/>
      </c>
    </row>
    <row r="9" spans="1:9">
      <c r="A9" s="70"/>
      <c r="B9" s="72"/>
      <c r="C9" s="75"/>
      <c r="D9" s="78"/>
      <c r="E9" s="81"/>
      <c r="F9" s="81"/>
      <c r="G9" s="4"/>
      <c r="H9" s="13"/>
      <c r="I9" s="29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4"/>
      <c r="H10" s="13"/>
      <c r="I10" s="29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4"/>
      <c r="H11" s="13"/>
      <c r="I11" s="29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4"/>
      <c r="H12" s="13"/>
      <c r="I12" s="29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4"/>
      <c r="H13" s="13"/>
      <c r="I13" s="29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4"/>
      <c r="H14" s="13"/>
      <c r="I14" s="29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4"/>
      <c r="H15" s="13"/>
      <c r="I15" s="29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91"/>
      <c r="E23" s="91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76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/>
      <c r="C3" s="74"/>
      <c r="D3" s="77"/>
      <c r="E3" s="80" t="e">
        <f>IF(C20&lt;=25%,D20,MIN(E20:F20))</f>
        <v>#NUM!</v>
      </c>
      <c r="F3" s="80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0"/>
      <c r="B4" s="72"/>
      <c r="C4" s="75"/>
      <c r="D4" s="78"/>
      <c r="E4" s="81"/>
      <c r="F4" s="81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0"/>
      <c r="B5" s="72"/>
      <c r="C5" s="75"/>
      <c r="D5" s="78"/>
      <c r="E5" s="81"/>
      <c r="F5" s="81"/>
      <c r="G5" s="4"/>
      <c r="H5" s="13"/>
      <c r="I5" s="29" t="str">
        <f t="shared" si="0"/>
        <v/>
      </c>
    </row>
    <row r="6" spans="1:9">
      <c r="A6" s="70"/>
      <c r="B6" s="72"/>
      <c r="C6" s="75"/>
      <c r="D6" s="78"/>
      <c r="E6" s="81"/>
      <c r="F6" s="81"/>
      <c r="G6" s="4"/>
      <c r="H6" s="13"/>
      <c r="I6" s="29" t="str">
        <f t="shared" si="0"/>
        <v/>
      </c>
    </row>
    <row r="7" spans="1:9">
      <c r="A7" s="70"/>
      <c r="B7" s="72"/>
      <c r="C7" s="75"/>
      <c r="D7" s="78"/>
      <c r="E7" s="81"/>
      <c r="F7" s="81"/>
      <c r="G7" s="4"/>
      <c r="H7" s="13"/>
      <c r="I7" s="29" t="str">
        <f t="shared" si="0"/>
        <v/>
      </c>
    </row>
    <row r="8" spans="1:9">
      <c r="A8" s="70"/>
      <c r="B8" s="72"/>
      <c r="C8" s="75"/>
      <c r="D8" s="78"/>
      <c r="E8" s="81"/>
      <c r="F8" s="81"/>
      <c r="G8" s="4"/>
      <c r="H8" s="13"/>
      <c r="I8" s="29" t="str">
        <f t="shared" si="0"/>
        <v/>
      </c>
    </row>
    <row r="9" spans="1:9">
      <c r="A9" s="70"/>
      <c r="B9" s="72"/>
      <c r="C9" s="75"/>
      <c r="D9" s="78"/>
      <c r="E9" s="81"/>
      <c r="F9" s="81"/>
      <c r="G9" s="4"/>
      <c r="H9" s="13"/>
      <c r="I9" s="29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4"/>
      <c r="H10" s="13"/>
      <c r="I10" s="29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4"/>
      <c r="H11" s="13"/>
      <c r="I11" s="29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4"/>
      <c r="H12" s="13"/>
      <c r="I12" s="29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4"/>
      <c r="H13" s="13"/>
      <c r="I13" s="29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4"/>
      <c r="H14" s="13"/>
      <c r="I14" s="29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4"/>
      <c r="H15" s="13"/>
      <c r="I15" s="29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91"/>
      <c r="E23" s="91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77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/>
      <c r="C3" s="74"/>
      <c r="D3" s="77"/>
      <c r="E3" s="80" t="e">
        <f>IF(C20&lt;=25%,D20,MIN(E20:F20))</f>
        <v>#NUM!</v>
      </c>
      <c r="F3" s="80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0"/>
      <c r="B4" s="72"/>
      <c r="C4" s="75"/>
      <c r="D4" s="78"/>
      <c r="E4" s="81"/>
      <c r="F4" s="81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0"/>
      <c r="B5" s="72"/>
      <c r="C5" s="75"/>
      <c r="D5" s="78"/>
      <c r="E5" s="81"/>
      <c r="F5" s="81"/>
      <c r="G5" s="4"/>
      <c r="H5" s="13"/>
      <c r="I5" s="29" t="str">
        <f t="shared" si="0"/>
        <v/>
      </c>
    </row>
    <row r="6" spans="1:9">
      <c r="A6" s="70"/>
      <c r="B6" s="72"/>
      <c r="C6" s="75"/>
      <c r="D6" s="78"/>
      <c r="E6" s="81"/>
      <c r="F6" s="81"/>
      <c r="G6" s="4"/>
      <c r="H6" s="13"/>
      <c r="I6" s="29" t="str">
        <f t="shared" si="0"/>
        <v/>
      </c>
    </row>
    <row r="7" spans="1:9">
      <c r="A7" s="70"/>
      <c r="B7" s="72"/>
      <c r="C7" s="75"/>
      <c r="D7" s="78"/>
      <c r="E7" s="81"/>
      <c r="F7" s="81"/>
      <c r="G7" s="4"/>
      <c r="H7" s="13"/>
      <c r="I7" s="29" t="str">
        <f t="shared" si="0"/>
        <v/>
      </c>
    </row>
    <row r="8" spans="1:9">
      <c r="A8" s="70"/>
      <c r="B8" s="72"/>
      <c r="C8" s="75"/>
      <c r="D8" s="78"/>
      <c r="E8" s="81"/>
      <c r="F8" s="81"/>
      <c r="G8" s="4"/>
      <c r="H8" s="13"/>
      <c r="I8" s="29" t="str">
        <f t="shared" si="0"/>
        <v/>
      </c>
    </row>
    <row r="9" spans="1:9">
      <c r="A9" s="70"/>
      <c r="B9" s="72"/>
      <c r="C9" s="75"/>
      <c r="D9" s="78"/>
      <c r="E9" s="81"/>
      <c r="F9" s="81"/>
      <c r="G9" s="4"/>
      <c r="H9" s="13"/>
      <c r="I9" s="29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4"/>
      <c r="H10" s="13"/>
      <c r="I10" s="29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4"/>
      <c r="H11" s="13"/>
      <c r="I11" s="29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4"/>
      <c r="H12" s="13"/>
      <c r="I12" s="29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4"/>
      <c r="H13" s="13"/>
      <c r="I13" s="29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4"/>
      <c r="H14" s="13"/>
      <c r="I14" s="29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4"/>
      <c r="H15" s="13"/>
      <c r="I15" s="29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91"/>
      <c r="E23" s="91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78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/>
      <c r="C3" s="74"/>
      <c r="D3" s="77"/>
      <c r="E3" s="80" t="e">
        <f>IF(C20&lt;=25%,D20,MIN(E20:F20))</f>
        <v>#NUM!</v>
      </c>
      <c r="F3" s="80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0"/>
      <c r="B4" s="72"/>
      <c r="C4" s="75"/>
      <c r="D4" s="78"/>
      <c r="E4" s="81"/>
      <c r="F4" s="81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0"/>
      <c r="B5" s="72"/>
      <c r="C5" s="75"/>
      <c r="D5" s="78"/>
      <c r="E5" s="81"/>
      <c r="F5" s="81"/>
      <c r="G5" s="4"/>
      <c r="H5" s="13"/>
      <c r="I5" s="29" t="str">
        <f t="shared" si="0"/>
        <v/>
      </c>
    </row>
    <row r="6" spans="1:9">
      <c r="A6" s="70"/>
      <c r="B6" s="72"/>
      <c r="C6" s="75"/>
      <c r="D6" s="78"/>
      <c r="E6" s="81"/>
      <c r="F6" s="81"/>
      <c r="G6" s="4"/>
      <c r="H6" s="13"/>
      <c r="I6" s="29" t="str">
        <f t="shared" si="0"/>
        <v/>
      </c>
    </row>
    <row r="7" spans="1:9">
      <c r="A7" s="70"/>
      <c r="B7" s="72"/>
      <c r="C7" s="75"/>
      <c r="D7" s="78"/>
      <c r="E7" s="81"/>
      <c r="F7" s="81"/>
      <c r="G7" s="4"/>
      <c r="H7" s="13"/>
      <c r="I7" s="29" t="str">
        <f t="shared" si="0"/>
        <v/>
      </c>
    </row>
    <row r="8" spans="1:9">
      <c r="A8" s="70"/>
      <c r="B8" s="72"/>
      <c r="C8" s="75"/>
      <c r="D8" s="78"/>
      <c r="E8" s="81"/>
      <c r="F8" s="81"/>
      <c r="G8" s="4"/>
      <c r="H8" s="13"/>
      <c r="I8" s="29" t="str">
        <f t="shared" si="0"/>
        <v/>
      </c>
    </row>
    <row r="9" spans="1:9">
      <c r="A9" s="70"/>
      <c r="B9" s="72"/>
      <c r="C9" s="75"/>
      <c r="D9" s="78"/>
      <c r="E9" s="81"/>
      <c r="F9" s="81"/>
      <c r="G9" s="4"/>
      <c r="H9" s="13"/>
      <c r="I9" s="29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4"/>
      <c r="H10" s="13"/>
      <c r="I10" s="29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4"/>
      <c r="H11" s="13"/>
      <c r="I11" s="29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4"/>
      <c r="H12" s="13"/>
      <c r="I12" s="29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4"/>
      <c r="H13" s="13"/>
      <c r="I13" s="29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4"/>
      <c r="H14" s="13"/>
      <c r="I14" s="29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4"/>
      <c r="H15" s="13"/>
      <c r="I15" s="29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91"/>
      <c r="E23" s="91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79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/>
      <c r="C3" s="74"/>
      <c r="D3" s="77"/>
      <c r="E3" s="80" t="e">
        <f>IF(C20&lt;=25%,D20,MIN(E20:F20))</f>
        <v>#NUM!</v>
      </c>
      <c r="F3" s="80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0"/>
      <c r="B4" s="72"/>
      <c r="C4" s="75"/>
      <c r="D4" s="78"/>
      <c r="E4" s="81"/>
      <c r="F4" s="81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0"/>
      <c r="B5" s="72"/>
      <c r="C5" s="75"/>
      <c r="D5" s="78"/>
      <c r="E5" s="81"/>
      <c r="F5" s="81"/>
      <c r="G5" s="4"/>
      <c r="H5" s="13"/>
      <c r="I5" s="29" t="str">
        <f t="shared" si="0"/>
        <v/>
      </c>
    </row>
    <row r="6" spans="1:9">
      <c r="A6" s="70"/>
      <c r="B6" s="72"/>
      <c r="C6" s="75"/>
      <c r="D6" s="78"/>
      <c r="E6" s="81"/>
      <c r="F6" s="81"/>
      <c r="G6" s="4"/>
      <c r="H6" s="13"/>
      <c r="I6" s="29" t="str">
        <f t="shared" si="0"/>
        <v/>
      </c>
    </row>
    <row r="7" spans="1:9">
      <c r="A7" s="70"/>
      <c r="B7" s="72"/>
      <c r="C7" s="75"/>
      <c r="D7" s="78"/>
      <c r="E7" s="81"/>
      <c r="F7" s="81"/>
      <c r="G7" s="4"/>
      <c r="H7" s="13"/>
      <c r="I7" s="29" t="str">
        <f t="shared" si="0"/>
        <v/>
      </c>
    </row>
    <row r="8" spans="1:9">
      <c r="A8" s="70"/>
      <c r="B8" s="72"/>
      <c r="C8" s="75"/>
      <c r="D8" s="78"/>
      <c r="E8" s="81"/>
      <c r="F8" s="81"/>
      <c r="G8" s="4"/>
      <c r="H8" s="13"/>
      <c r="I8" s="29" t="str">
        <f t="shared" si="0"/>
        <v/>
      </c>
    </row>
    <row r="9" spans="1:9">
      <c r="A9" s="70"/>
      <c r="B9" s="72"/>
      <c r="C9" s="75"/>
      <c r="D9" s="78"/>
      <c r="E9" s="81"/>
      <c r="F9" s="81"/>
      <c r="G9" s="4"/>
      <c r="H9" s="13"/>
      <c r="I9" s="29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4"/>
      <c r="H10" s="13"/>
      <c r="I10" s="29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4"/>
      <c r="H11" s="13"/>
      <c r="I11" s="29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4"/>
      <c r="H12" s="13"/>
      <c r="I12" s="29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4"/>
      <c r="H13" s="13"/>
      <c r="I13" s="29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4"/>
      <c r="H14" s="13"/>
      <c r="I14" s="29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4"/>
      <c r="H15" s="13"/>
      <c r="I15" s="29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91"/>
      <c r="E23" s="91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view="pageBreakPreview" topLeftCell="A28" zoomScaleNormal="100" zoomScaleSheetLayoutView="100" workbookViewId="0">
      <selection activeCell="E32" sqref="E32"/>
    </sheetView>
  </sheetViews>
  <sheetFormatPr defaultRowHeight="15.75"/>
  <cols>
    <col min="1" max="1" width="9.140625" style="55" customWidth="1"/>
    <col min="2" max="2" width="9.140625" style="1"/>
    <col min="3" max="3" width="86.85546875" style="66" customWidth="1"/>
    <col min="4" max="6" width="13.28515625" style="1" customWidth="1"/>
    <col min="7" max="7" width="15.5703125" style="1" bestFit="1" customWidth="1"/>
    <col min="8" max="8" width="17.7109375" style="62" bestFit="1" customWidth="1"/>
    <col min="9" max="9" width="15.5703125" style="1" customWidth="1"/>
    <col min="10" max="16" width="9.140625" style="2"/>
    <col min="17" max="16384" width="9.140625" style="1"/>
  </cols>
  <sheetData>
    <row r="1" spans="1:9">
      <c r="A1" s="54"/>
      <c r="B1" s="92" t="s">
        <v>13</v>
      </c>
      <c r="C1" s="92"/>
      <c r="D1" s="92"/>
      <c r="E1" s="92"/>
      <c r="F1" s="92"/>
      <c r="G1" s="93"/>
      <c r="H1" s="58"/>
      <c r="I1" s="47"/>
    </row>
    <row r="2" spans="1:9" ht="25.5">
      <c r="A2" s="59" t="s">
        <v>97</v>
      </c>
      <c r="B2" s="61" t="s">
        <v>14</v>
      </c>
      <c r="C2" s="63" t="s">
        <v>15</v>
      </c>
      <c r="D2" s="40" t="s">
        <v>16</v>
      </c>
      <c r="E2" s="40" t="s">
        <v>17</v>
      </c>
      <c r="F2" s="40" t="s">
        <v>12</v>
      </c>
      <c r="G2" s="56" t="s">
        <v>18</v>
      </c>
      <c r="H2" s="59" t="s">
        <v>98</v>
      </c>
      <c r="I2" s="48"/>
    </row>
    <row r="3" spans="1:9" ht="229.5">
      <c r="A3" s="97">
        <v>1</v>
      </c>
      <c r="B3" s="51">
        <v>1</v>
      </c>
      <c r="C3" s="64" t="str">
        <f>Item1!B3</f>
        <v>Confecção de persianas para Zona de ALAGOINHAS, com as medidas abaixo, totalizando 32,96 m²:
• Janela 1.1 (esquerda): (2,20 x 0,98)m – abertura para a esquerda;
• Janela 1.2 (direita): (1,00 x 0,98)m – abertura para a direita;
• Janela 2.1 (esquerda): (1,20 x 0,98)m – abertura para a esquerda;
• Janela 2.2 (direita): (2,20 x 0,98)m – abertura para a direita;
• Janela 3.1 (esquerda): (2,00 x 0,98)m – abertura para a esquerda;
• Janela 3.2 (direita): (2,20 x 0,98)m – abertura para a direita;
• Janela 4.1 (esquerda): (2,20 x 0,98)m – abertura para a esquerda;
• Janela 4.2 (direita): (2,00 x 0,98)m – abertura para a direita;
• Janela 5.1(esquerda): (2,00 x 0,98)m – abertura para a esquerda;
• Janela 5.2 (direita): (2,20 x 0,98)m – abertura para a direita;
• Janela 6.1 (esquerda): (2,20 x 0,98)m – abertura para a esquerda;
• Janela 6.2 (direita): (2,00 x 0,98)m – abertura para a direita;
• Porta 7.1 (esquerda): (2,50 x 0,98)m – abertura para a direita;
• Porta 7.2 (direita): (2,70 x 0,98)m – abertura para a direita;
• Janela 8.1 (esquerda): (2,50 x 0,98)m – abertura para a esquerda;
• Janela 8.2 (direita): (2,50 x 0,98)m – abertura para a direita.
Todas deverão ser fixadas nas vigas.</v>
      </c>
      <c r="D3" s="41" t="str">
        <f>Item1!C3</f>
        <v>m2</v>
      </c>
      <c r="E3" s="41">
        <f>Item1!D3</f>
        <v>32.96</v>
      </c>
      <c r="F3" s="43">
        <f>Item1!E3</f>
        <v>122.2</v>
      </c>
      <c r="G3" s="53">
        <f t="shared" ref="G3:G33" si="0">(ROUND(F3,2)*E3)</f>
        <v>4027.712</v>
      </c>
      <c r="H3" s="96">
        <f>SUM(G3:G9)</f>
        <v>16124.289999999999</v>
      </c>
      <c r="I3" s="49"/>
    </row>
    <row r="4" spans="1:9" ht="63.75">
      <c r="A4" s="97"/>
      <c r="B4" s="51">
        <v>2</v>
      </c>
      <c r="C4" s="64" t="str">
        <f>Item2!B3</f>
        <v xml:space="preserve">Confecção de persianas para Zona de OLINDINA, com as medidas abaixo, totalizando 3,00m²:
• Janela 1: (1,50 x 1,00)m – abertura para a direita;
• Janela 2: (1,50 x 1,00)m – abertura para a direita.
Todas deverão ser fixadas na esquadria.
</v>
      </c>
      <c r="D4" s="41" t="str">
        <f>Item2!C3</f>
        <v>m2</v>
      </c>
      <c r="E4" s="41">
        <f>Item2!D3</f>
        <v>3</v>
      </c>
      <c r="F4" s="43">
        <f>Item2!E3</f>
        <v>122.2</v>
      </c>
      <c r="G4" s="53">
        <f t="shared" si="0"/>
        <v>366.6</v>
      </c>
      <c r="H4" s="96"/>
      <c r="I4" s="49"/>
    </row>
    <row r="5" spans="1:9" ht="267.75">
      <c r="A5" s="97"/>
      <c r="B5" s="51">
        <v>3</v>
      </c>
      <c r="C5" s="64" t="str">
        <f>Item3!B3</f>
        <v xml:space="preserve">Confecção de persianas para Zona de FEIRA DE SANTANA, com as medidas abaixo, totalizando 63,43 m².
Cartório da 155ª Zona Eleitoral, com as medidas abaixo, totalizando 13,68m²:
• Janela 1 (esquerda): (2,11 x 1,62)m – abertura para a esquerda;
• Janela 2 (centro): (2,11 x 1,62)m – abertura central;
• Janela 3 (direita): (2,11 x 1,62)m – abertura para a direita;
• Janela 4: (2,11 x 1,62)m – abertura para a esquerda.
• Cartório da 156ª Zona Eleitoral, com as medidas abaixo, totalizando 13,90m²:
• Janela 1: (2,15 x 1,67)m – abertura para a direita;
• Janela 2 (esquerda): (2,18 x 1,67)m – abertura para a esquerda;
• Janela 3 (centro): (2,00 x 1,67)m – abertura central;
• Janela 4 (direita): (2,00 x 1,67)m – abertura para a direita.
• Central de Atendimento (157ª Zona Eleitoral), com as medidas abaixo, totalizando 35,84 m²:
• Janela 1.1 (esquerda): (2,96 x 2,00)m – abertura central;
• Janela 1.2 (centro): (3,00 x 2,00)m – abertura central;
• Janela 1.3 (direita): (2,96 x 2,00)m – abertura central;
• Janela 2.1 (esquerda): (2,21 x 2,00)m – abertura central;
• Janela 2.2 (centro-esquerda): (2,31 x 2,00)m – abertura central;
• Janela 2.3 (centro-direita): (2,30 x 2,00)m – abertura central;
• Janela 2.4 (direita): (2,18 x 2,00)m – abertura central.
Todas deverão ser fixadas nos pilares.
</v>
      </c>
      <c r="D5" s="41" t="str">
        <f>Item3!C3</f>
        <v>m2</v>
      </c>
      <c r="E5" s="41">
        <f>Item3!D3</f>
        <v>63.43</v>
      </c>
      <c r="F5" s="43">
        <f>Item3!E3</f>
        <v>122.2</v>
      </c>
      <c r="G5" s="53">
        <f t="shared" si="0"/>
        <v>7751.1459999999997</v>
      </c>
      <c r="H5" s="96"/>
      <c r="I5" s="49"/>
    </row>
    <row r="6" spans="1:9" ht="191.25" customHeight="1">
      <c r="A6" s="97"/>
      <c r="B6" s="51">
        <v>4</v>
      </c>
      <c r="C6" s="64" t="str">
        <f>Item4!B3</f>
        <v xml:space="preserve">Confecção de persianas para Zona de SANTA BÁRBARA, com as medidas abaixo, totalizando 7,81m²:
• Janela 1: (1,86 x 2,10)m – abertura central;
• Janela 2: (2,00 x 1,95)m – abertura central.
Todas deverão ser fixadas na parede.
</v>
      </c>
      <c r="D6" s="41" t="str">
        <f>Item4!C3</f>
        <v>m2</v>
      </c>
      <c r="E6" s="41">
        <f>Item4!D3</f>
        <v>7.81</v>
      </c>
      <c r="F6" s="43">
        <f>Item4!E3</f>
        <v>122.2</v>
      </c>
      <c r="G6" s="53">
        <f t="shared" si="0"/>
        <v>954.38199999999995</v>
      </c>
      <c r="H6" s="96"/>
      <c r="I6" s="49"/>
    </row>
    <row r="7" spans="1:9" ht="51.75" customHeight="1">
      <c r="A7" s="97"/>
      <c r="B7" s="51">
        <v>5</v>
      </c>
      <c r="C7" s="64" t="str">
        <f>Item5!B3</f>
        <v xml:space="preserve">Confecção de persianas para Zona de SANTO AMARO com as medidas abaixo, totalizando 11,04 m²:
• Janela 1: (2,40 x 2,30)m – abertura para a direita;
• Janela 2: (2,40 x 2,30)m – abertura para a direita.
Todas deverão ser fixadas na parede.
</v>
      </c>
      <c r="D7" s="41" t="str">
        <f>Item5!C3</f>
        <v>m2</v>
      </c>
      <c r="E7" s="41">
        <f>Item5!D3</f>
        <v>11.04</v>
      </c>
      <c r="F7" s="43">
        <f>Item5!E3</f>
        <v>122.2</v>
      </c>
      <c r="G7" s="53">
        <f t="shared" si="0"/>
        <v>1349.088</v>
      </c>
      <c r="H7" s="96"/>
      <c r="I7" s="49"/>
    </row>
    <row r="8" spans="1:9" ht="96" customHeight="1">
      <c r="A8" s="97"/>
      <c r="B8" s="51">
        <v>6</v>
      </c>
      <c r="C8" s="64" t="str">
        <f>Item6!B3</f>
        <v xml:space="preserve">Confecção de persianas para Zona de DIAS D’ÁVILA com as medidas abaixo, totalizando 9,84m²:
• Porta 1: (2,30 x 2,28)m – abertura central;
• Porta 2: (1,96 x 2,34)m – abertura para a direita.
Todas deverão ser fixadas na parede.
</v>
      </c>
      <c r="D8" s="41" t="str">
        <f>Item6!C3</f>
        <v>m2</v>
      </c>
      <c r="E8" s="41">
        <f>Item6!D3</f>
        <v>9.84</v>
      </c>
      <c r="F8" s="43">
        <f>Item6!E3</f>
        <v>122.2</v>
      </c>
      <c r="G8" s="53">
        <f t="shared" si="0"/>
        <v>1202.4480000000001</v>
      </c>
      <c r="H8" s="96"/>
      <c r="I8" s="49"/>
    </row>
    <row r="9" spans="1:9" ht="46.5" customHeight="1">
      <c r="A9" s="97"/>
      <c r="B9" s="51">
        <v>7</v>
      </c>
      <c r="C9" s="64" t="str">
        <f>Item7!B3</f>
        <v xml:space="preserve">Confecção de persiana para Zona de ITAPARICA, medindo 2,15m x 1,80m, totalizando 3,87m2.
A fixação será na parede e a abertura será para a direita.
</v>
      </c>
      <c r="D9" s="41" t="str">
        <f>Item7!C3</f>
        <v>m2</v>
      </c>
      <c r="E9" s="41">
        <f>Item7!D3</f>
        <v>3.87</v>
      </c>
      <c r="F9" s="43">
        <f>Item7!E3</f>
        <v>122.2</v>
      </c>
      <c r="G9" s="53">
        <f t="shared" si="0"/>
        <v>472.91400000000004</v>
      </c>
      <c r="H9" s="96"/>
      <c r="I9" s="49"/>
    </row>
    <row r="10" spans="1:9" ht="409.5">
      <c r="A10" s="97">
        <v>2</v>
      </c>
      <c r="B10" s="51">
        <v>8</v>
      </c>
      <c r="C10" s="64" t="str">
        <f>Item8!B3</f>
        <v>Confecção de persianas para Zona de JACOBINA, com as medidas abaixo, totalizando 66,85 m²:
• Janela 1.1: (2,45 x 1,80)m – abertura para a esquerda;
• Janela 1.2: (2,56 x 1,80)m – abertura central;
• Janela 1.3: (2,45 x 1,80)m – abertura para a direita;
• Janela 2.1: (2,46 x 1,80)m – abertura para a esquerda;
• Janela 2.2: (2,46 x 1,80)m – abertura para a direita;
• Janela 3: (0,75 x 1,63)m – abertura para a esquerda;
• Janela 4.1: (1,45 x 1,80)m – abertura para a esquerda;
• Janela 4.2: (1,45 x 1,80)m – abertura para a direita;
• Janela 5: (2,60 x 1,80)m – abertura central;
• Janela 6.1: (1,75 x 2,27)m – abertura para a esquerda;
• Janela 6.2: (2,40 x 2,27)m – abertura para a direita;
• Porta 7: (1,05 x 2,25)m – abertura para a direita;
• Janela 8.1: (1,45 x 1,85)m – abertura para a esquerda;
• Janela 8.2: (1,45 x 1,85)m – abertura para a direita;
• Janela 9.1: (2,37 x 1,15)m – abertura para a esquerda;
• Janela 9.2: (2,37 x 1,15)m – abertura para a direita;
• Janela 9.3: (2,37 x 1,15)m – abertura para a esquerda;
• Janela 9.4: (2,37 x 1,15)m – abertura para a direita;
• Janela 9.5: (2,34 x 1,15)m – abertura para a esquerda;
• Janela 9.6: (2,34 x 1,15)m – abertura para a direita.
Todas deverão ser fixadas na parede.</v>
      </c>
      <c r="D10" s="41" t="str">
        <f>Item8!C3</f>
        <v>m2</v>
      </c>
      <c r="E10" s="41">
        <f>Item8!D3</f>
        <v>66.849999999999994</v>
      </c>
      <c r="F10" s="43">
        <f>Item8!E3</f>
        <v>122.2</v>
      </c>
      <c r="G10" s="53">
        <f t="shared" si="0"/>
        <v>8169.07</v>
      </c>
      <c r="H10" s="96">
        <f>SUM(G10:G11)</f>
        <v>9491.2739999999994</v>
      </c>
      <c r="I10" s="49"/>
    </row>
    <row r="11" spans="1:9" ht="89.25">
      <c r="A11" s="97"/>
      <c r="B11" s="51">
        <v>9</v>
      </c>
      <c r="C11" s="64" t="str">
        <f>Item9!B3</f>
        <v>Confecção de persianas para Zona de CÍCERO DANTAS, com as medidas abaixo, totalizando 10,82m²:
• Janela: (2,37 x 2,55)m – abertura central;
• Porta: (1,87 x 2,55)m – abertura para a esquerda.
Todas deverão ser fixadas na parede.</v>
      </c>
      <c r="D11" s="41" t="str">
        <f>Item9!C3</f>
        <v>m2</v>
      </c>
      <c r="E11" s="41">
        <f>Item9!D3</f>
        <v>10.82</v>
      </c>
      <c r="F11" s="43">
        <f>Item9!E3</f>
        <v>122.2</v>
      </c>
      <c r="G11" s="53">
        <f t="shared" si="0"/>
        <v>1322.2040000000002</v>
      </c>
      <c r="H11" s="96"/>
      <c r="I11" s="49"/>
    </row>
    <row r="12" spans="1:9" ht="38.25">
      <c r="A12" s="97">
        <v>3</v>
      </c>
      <c r="B12" s="51">
        <v>10</v>
      </c>
      <c r="C12" s="64" t="str">
        <f>Item10!B3</f>
        <v>Confecção de persiana para Zona de MUNDO NOVO, medindo 1,70m x 1,50m, totalizando 2,55 m².
A fixação será na parede e a abertura, para a direita.</v>
      </c>
      <c r="D12" s="41" t="str">
        <f>Item10!C3</f>
        <v>m2</v>
      </c>
      <c r="E12" s="41">
        <f>Item10!D3</f>
        <v>2.5499999999999998</v>
      </c>
      <c r="F12" s="43">
        <f>Item10!E3</f>
        <v>122.2</v>
      </c>
      <c r="G12" s="53">
        <f t="shared" si="0"/>
        <v>311.61</v>
      </c>
      <c r="H12" s="96">
        <f>SUM(G12:G16)</f>
        <v>2365.7919999999999</v>
      </c>
      <c r="I12" s="49"/>
    </row>
    <row r="13" spans="1:9" ht="63.75">
      <c r="A13" s="97"/>
      <c r="B13" s="51">
        <v>11</v>
      </c>
      <c r="C13" s="64" t="str">
        <f>Item11!B3</f>
        <v xml:space="preserve">Confecção de persianas para Zona de UTINGA, com as medidas abaixo, totalizando 4,42m²:
• Janela 1: (1,80 x 1,23)m – abertura para a direita;
• Janela 2: (1,80 x 1,23)m – abertura para a esquerda.
Todas deverão ser fixadas na parede.
</v>
      </c>
      <c r="D13" s="41" t="str">
        <f>Item11!C3</f>
        <v>m2</v>
      </c>
      <c r="E13" s="41">
        <f>Item11!D3</f>
        <v>4.42</v>
      </c>
      <c r="F13" s="43">
        <f>Item11!E3</f>
        <v>122.2</v>
      </c>
      <c r="G13" s="53">
        <f t="shared" si="0"/>
        <v>540.12400000000002</v>
      </c>
      <c r="H13" s="96"/>
      <c r="I13" s="49"/>
    </row>
    <row r="14" spans="1:9" ht="125.25" customHeight="1">
      <c r="A14" s="97"/>
      <c r="B14" s="51">
        <v>12</v>
      </c>
      <c r="C14" s="64" t="str">
        <f>Item12!B3</f>
        <v xml:space="preserve">Confecção de persianas para Zona de RUY BARBOSA, com as medidas abaixo, totalizando 3,07m²:
• Janela 1: (1,57 x 0,96)m – abertura central;
• Janela 2: (1,83 x 0,85)m – abertura central.
A persiana da janela 1 deverá ser fixada sob a viga, e a da janela 2 deverá ser fixada na parede.
</v>
      </c>
      <c r="D14" s="41" t="str">
        <f>Item12!C3</f>
        <v>m2</v>
      </c>
      <c r="E14" s="41">
        <f>Item12!D3</f>
        <v>3.07</v>
      </c>
      <c r="F14" s="43">
        <f>Item12!E3</f>
        <v>122.2</v>
      </c>
      <c r="G14" s="53">
        <f t="shared" si="0"/>
        <v>375.154</v>
      </c>
      <c r="H14" s="96"/>
      <c r="I14" s="49"/>
    </row>
    <row r="15" spans="1:9" ht="51">
      <c r="A15" s="97"/>
      <c r="B15" s="51">
        <v>13</v>
      </c>
      <c r="C15" s="64" t="str">
        <f>Item13!B3</f>
        <v xml:space="preserve">Confecção de persiana para Zona de ANDARAÍ, medindo 1,00m x 1,40m, totalizando 1,40m2.
A fixação será na parede e a abertura será para a esquerda.
</v>
      </c>
      <c r="D15" s="41" t="str">
        <f>Item13!C3</f>
        <v>m2</v>
      </c>
      <c r="E15" s="41">
        <f>Item13!D3</f>
        <v>1.4</v>
      </c>
      <c r="F15" s="43">
        <f>Item13!E3</f>
        <v>122.2</v>
      </c>
      <c r="G15" s="53">
        <f t="shared" si="0"/>
        <v>171.07999999999998</v>
      </c>
      <c r="H15" s="96"/>
      <c r="I15" s="49"/>
    </row>
    <row r="16" spans="1:9" ht="63.75">
      <c r="A16" s="97"/>
      <c r="B16" s="51">
        <v>14</v>
      </c>
      <c r="C16" s="64" t="str">
        <f>Item14!B3</f>
        <v xml:space="preserve">Confecção de persianas para Zona de SEABRA, com as medidas abaixo, totalizando 7,92m²:
• Janela 1.1: (2,26 x 1,75)m – abertura para a direita;
• Janela 1.2: (2,26 x 1,75)m – abertura para esquerda.
Todas deverão ser fixadas o forro ou na esquadria.
</v>
      </c>
      <c r="D16" s="41" t="str">
        <f>Item14!C3</f>
        <v>m2</v>
      </c>
      <c r="E16" s="41">
        <f>Item14!D3</f>
        <v>7.92</v>
      </c>
      <c r="F16" s="43">
        <f>Item14!E3</f>
        <v>122.2</v>
      </c>
      <c r="G16" s="53">
        <f t="shared" si="0"/>
        <v>967.82400000000007</v>
      </c>
      <c r="H16" s="96"/>
      <c r="I16" s="49"/>
    </row>
    <row r="17" spans="1:9" ht="89.25">
      <c r="A17" s="97">
        <v>4</v>
      </c>
      <c r="B17" s="51">
        <v>15</v>
      </c>
      <c r="C17" s="64" t="str">
        <f>Item15!B3</f>
        <v xml:space="preserve">Confecção de persianas para Zona de SANTA MARIA DA VITÓRIA, com as medidas abaixo, totalizando 14,49m²:
• Janela 1: (1,65 x 2,84)m – abertura para a direita;
• Prateleiras 1: (1,95 x 2,84)m – abertura para a direita;
• Janela 2: (1,50 x 2,84)m – abertura para a esquerda.
Todas deverão ser fixadas no teto.
</v>
      </c>
      <c r="D17" s="41" t="str">
        <f>Item15!C3</f>
        <v>m2</v>
      </c>
      <c r="E17" s="41">
        <f>Item15!D3</f>
        <v>14.49</v>
      </c>
      <c r="F17" s="43">
        <f>Item15!E3</f>
        <v>122.2</v>
      </c>
      <c r="G17" s="53">
        <f t="shared" si="0"/>
        <v>1770.6780000000001</v>
      </c>
      <c r="H17" s="96">
        <f>SUM(G17:G23)</f>
        <v>9014.6940000000013</v>
      </c>
      <c r="I17" s="49"/>
    </row>
    <row r="18" spans="1:9" ht="114.75">
      <c r="A18" s="97"/>
      <c r="B18" s="51">
        <v>16</v>
      </c>
      <c r="C18" s="64" t="str">
        <f>Item16!B3</f>
        <v xml:space="preserve">Confecção de persianas para Zona de SÃO DESIDÉRIO, com as medidas abaixo, totalizando 18,40m²:
• Janela 1: (1,90 x 1,62)m – abertura central;
• Janela 2: (1,90 x 1,62)m – abertura central;
• Janela 3: (1,90 x 1,40)m – abertura central;
• Janela 4: (1,90 x 1,40)m – abertura central;
• Janela 5: (1,90 x 1,62)m – abertura central;
• Janela 6: (2,40 x 1,60)m – abertura central.
Todas deverão ser fixadas na parede.
</v>
      </c>
      <c r="D18" s="41" t="str">
        <f>Item16!C3</f>
        <v>m2</v>
      </c>
      <c r="E18" s="41">
        <f>Item16!D3</f>
        <v>18.399999999999999</v>
      </c>
      <c r="F18" s="43">
        <f>Item16!E3</f>
        <v>122.2</v>
      </c>
      <c r="G18" s="53">
        <f t="shared" si="0"/>
        <v>2248.48</v>
      </c>
      <c r="H18" s="96"/>
      <c r="I18" s="49"/>
    </row>
    <row r="19" spans="1:9" ht="63.75">
      <c r="A19" s="97"/>
      <c r="B19" s="51">
        <v>17</v>
      </c>
      <c r="C19" s="64" t="str">
        <f>Item17!B3</f>
        <v xml:space="preserve">Confecção de persiana para Zona de CARINHANHA, com as medidas abaixo, totalizando 4,85m²:
• Janela 1: (1,99 x 1,40)m – abertura central;
• Janela 2: (1,03 x 2,00)m – abertura para a esquerda.
Todas deverão ser fixadas na parede.
</v>
      </c>
      <c r="D19" s="41" t="str">
        <f>Item17!C3</f>
        <v>m2</v>
      </c>
      <c r="E19" s="41">
        <f>Item17!D3</f>
        <v>4.8499999999999996</v>
      </c>
      <c r="F19" s="43">
        <f>Item17!E3</f>
        <v>122.2</v>
      </c>
      <c r="G19" s="53">
        <f t="shared" si="0"/>
        <v>592.66999999999996</v>
      </c>
      <c r="H19" s="96"/>
      <c r="I19" s="49"/>
    </row>
    <row r="20" spans="1:9" ht="76.5">
      <c r="A20" s="97"/>
      <c r="B20" s="51">
        <v>18</v>
      </c>
      <c r="C20" s="64" t="str">
        <f>Item18!B3</f>
        <v xml:space="preserve">Confecção de persianas para Zona de FORMOSA DO RIO PRETO, com as medidas abaixo, totalizando 3,74m²:
• Janela 1: (1,70 x 1,10)m – abertura para a esquerda;
• Janela 2: (1,70 x 1,10)m – abertura para a esquerda.
Todas deverão ser fixadas na parede.
</v>
      </c>
      <c r="D20" s="41" t="str">
        <f>Item18!C3</f>
        <v>m2</v>
      </c>
      <c r="E20" s="41">
        <f>Item18!D3</f>
        <v>3.74</v>
      </c>
      <c r="F20" s="43">
        <f>Item18!E3</f>
        <v>122.2</v>
      </c>
      <c r="G20" s="53">
        <f t="shared" si="0"/>
        <v>457.02800000000002</v>
      </c>
      <c r="H20" s="96"/>
      <c r="I20" s="49"/>
    </row>
    <row r="21" spans="1:9" ht="63.75">
      <c r="A21" s="97"/>
      <c r="B21" s="51">
        <v>19</v>
      </c>
      <c r="C21" s="64" t="str">
        <f>Item19!B3</f>
        <v xml:space="preserve">Confecção de persianas para Zona de MACAÚBAS com as medidas abaixo, totalizando 3,02m²:
• Janela 1: (1,45 x 1,04)m – abertura para a direita;
• Janela 2: (1,45 x 1,04)m – abertura para a esquerda.
Todas deverão ser fixadas no vão de cada janela.
</v>
      </c>
      <c r="D21" s="41" t="str">
        <f>Item19!C3</f>
        <v>m2</v>
      </c>
      <c r="E21" s="41">
        <f>Item19!D3</f>
        <v>3.02</v>
      </c>
      <c r="F21" s="43">
        <f>Item19!E3</f>
        <v>122.2</v>
      </c>
      <c r="G21" s="53">
        <f t="shared" si="0"/>
        <v>369.04399999999998</v>
      </c>
      <c r="H21" s="96"/>
      <c r="I21" s="49"/>
    </row>
    <row r="22" spans="1:9" ht="114.75">
      <c r="A22" s="97"/>
      <c r="B22" s="51">
        <v>20</v>
      </c>
      <c r="C22" s="64" t="str">
        <f>Item20!B3</f>
        <v xml:space="preserve">Confecção de persianas para Zona de CACULÉ, com as medidas abaixo, totalizando 19,88m²:
• Janela 1: (2,10 x 1,65)m – abertura central;
• Janela 2: (1,90 x 1,75)m – abertura central;
• Janela 3: (1,80 x 1,75)m – abertura para a direita;
• Janela 4: (1,71 x 1,75)m – abertura para a esquerda;
• Janela 5: (2,10 x 1,65)m – abertura central;
• Janela 6: (2,10 x 1,65)m – abertura central.
Todas deverão ser fixadas na parede.
</v>
      </c>
      <c r="D22" s="41" t="str">
        <f>Item20!C3</f>
        <v>m2</v>
      </c>
      <c r="E22" s="41">
        <f>Item20!D3</f>
        <v>19.88</v>
      </c>
      <c r="F22" s="43">
        <f>Item20!E3</f>
        <v>122.2</v>
      </c>
      <c r="G22" s="53">
        <f t="shared" si="0"/>
        <v>2429.3359999999998</v>
      </c>
      <c r="H22" s="96"/>
      <c r="I22" s="49"/>
    </row>
    <row r="23" spans="1:9" ht="89.25">
      <c r="A23" s="97"/>
      <c r="B23" s="51">
        <v>21</v>
      </c>
      <c r="C23" s="64" t="str">
        <f>Item21!B3</f>
        <v xml:space="preserve">Confecção de persianas para Zona de BAIANÓPOLIS, com as medidas abaixo, totalizando 9,39m²:
• Janela 1: (1,40 x 1,30)m – abertura para a direita;
• Janela 2: (1,40 x 1,30)m – abertura para a esquerda;
• Porta: (2,50 x 2,30)m – abertura para a esquerda.
Todas deverão ser fixadas na parede.
</v>
      </c>
      <c r="D23" s="41" t="str">
        <f>Item21!C3</f>
        <v>m2</v>
      </c>
      <c r="E23" s="41">
        <f>Item21!D3</f>
        <v>9.39</v>
      </c>
      <c r="F23" s="43">
        <f>Item21!E3</f>
        <v>122.2</v>
      </c>
      <c r="G23" s="53">
        <f t="shared" si="0"/>
        <v>1147.4580000000001</v>
      </c>
      <c r="H23" s="96"/>
      <c r="I23" s="49"/>
    </row>
    <row r="24" spans="1:9" ht="63.75">
      <c r="A24" s="97">
        <v>5</v>
      </c>
      <c r="B24" s="51">
        <v>22</v>
      </c>
      <c r="C24" s="64" t="str">
        <f>Item22!B3</f>
        <v xml:space="preserve">Confecção de persianas para Zona de IPIAÚ, com as medidas abaixo, totalizando 10,32m²:
• Janela: (2,40 x 1,80)m – abertura central;
• Porta: (2,40 x 2,50)m – abertura para a esquerda.
Todas deverão ser fixadas na parede.
</v>
      </c>
      <c r="D24" s="41" t="str">
        <f>Item22!C3</f>
        <v>m2</v>
      </c>
      <c r="E24" s="41">
        <f>Item22!D3</f>
        <v>10.32</v>
      </c>
      <c r="F24" s="43">
        <f>Item22!E3</f>
        <v>122.2</v>
      </c>
      <c r="G24" s="53">
        <f t="shared" si="0"/>
        <v>1261.104</v>
      </c>
      <c r="H24" s="96">
        <f>SUM(G24:G29)</f>
        <v>6728.3320000000003</v>
      </c>
      <c r="I24" s="49"/>
    </row>
    <row r="25" spans="1:9" ht="140.25">
      <c r="A25" s="97"/>
      <c r="B25" s="51">
        <v>23</v>
      </c>
      <c r="C25" s="64" t="str">
        <f>Item23!B3</f>
        <v xml:space="preserve">Confecção de persianas para Zona de ITUBERÁ, com as medidas abaixo, totalizando 18,40m²:
• Janela 1: (1,50 x 1,75)m – abertura para a direita;
• Janela 2: (1,50 x 1,55)m – abertura para a direita;
• Janela 3: (1,50 x 1,55)m – abertura para a esquerda;
• Janela 4: (1,50 x 1,35)m – abertura para a esquerda;
• Janela 5: (1,30 x 1,55)m – abertura para a direita;
• Janela 6: (1,50 x 1,55)m – abertura para a direita;
• Janela 7: (1,50 x 1,55)m – abertura para a esquerda;
• Janela 8: (1,50 x 1,60)m – abertura para a direita.
Todas deverão ser fixadas na parede.
</v>
      </c>
      <c r="D25" s="41" t="str">
        <f>Item23!C3</f>
        <v>m2</v>
      </c>
      <c r="E25" s="41">
        <f>Item23!D3</f>
        <v>18.399999999999999</v>
      </c>
      <c r="F25" s="43">
        <f>Item23!E3</f>
        <v>122.2</v>
      </c>
      <c r="G25" s="53">
        <f t="shared" si="0"/>
        <v>2248.48</v>
      </c>
      <c r="H25" s="96"/>
      <c r="I25" s="49"/>
    </row>
    <row r="26" spans="1:9" ht="38.25">
      <c r="A26" s="97"/>
      <c r="B26" s="51">
        <v>24</v>
      </c>
      <c r="C26" s="64" t="str">
        <f>Item24!B3</f>
        <v>Confecção de persiana para Zona de POÇÕES, medindo 1,20m x 1,50m, totalizando 1,80 m².
A fixação será na parede e a abertura, para a esquerda.</v>
      </c>
      <c r="D26" s="41" t="str">
        <f>Item24!C3</f>
        <v>m2</v>
      </c>
      <c r="E26" s="41">
        <f>Item24!D3</f>
        <v>1.8</v>
      </c>
      <c r="F26" s="43">
        <f>Item24!E3</f>
        <v>122.2</v>
      </c>
      <c r="G26" s="53">
        <f t="shared" si="0"/>
        <v>219.96</v>
      </c>
      <c r="H26" s="96"/>
      <c r="I26" s="49"/>
    </row>
    <row r="27" spans="1:9" ht="165.75">
      <c r="A27" s="97"/>
      <c r="B27" s="51">
        <v>25</v>
      </c>
      <c r="C27" s="64" t="str">
        <f>Item25!B3</f>
        <v xml:space="preserve">Confecção de persianas para Zona de UBAITABA, com as medidas abaixo, totalizando 9,54m²:
Janela 1: (0,70 x 2,65)m – abertura para a esquerda;
Janela 2: (0,70 x 2,65)m – abertura para a esquerda;
Janela 3: (0,70 x 2,65)m – abertura para a esquerda;
Janela 4: (1,10 x 1,80)m – abertura para a esquerda;
Janela 5: (1,10 x 1,80)m – abertura para a esquerda.
Todas deverão ser fixadas na parede.
</v>
      </c>
      <c r="D27" s="41" t="str">
        <f>Item25!C3</f>
        <v>m2</v>
      </c>
      <c r="E27" s="41">
        <f>Item25!D3</f>
        <v>9.5399999999999991</v>
      </c>
      <c r="F27" s="43">
        <f>Item25!E3</f>
        <v>122.2</v>
      </c>
      <c r="G27" s="53">
        <f t="shared" si="0"/>
        <v>1165.788</v>
      </c>
      <c r="H27" s="96"/>
      <c r="I27" s="49"/>
    </row>
    <row r="28" spans="1:9" ht="89.25">
      <c r="A28" s="97"/>
      <c r="B28" s="51">
        <v>26</v>
      </c>
      <c r="C28" s="64" t="str">
        <f>Item26!B3</f>
        <v xml:space="preserve">Confecção de persianas para Zona de GANDU com as medidas abaixo, totalizando 9,68m²:
• Basculantes 1 (esquerda): (1,60 x 1,96)m – abertura para a esquerda;
• Basculantes 2 (direita): (1,60 x 1,96)m – abertura para a direita;
• Janela 1: (1,60 x 0,90)m – abertura central;
• Janela 2: (1,40 x 1,40)m – abertura central.
Todas deverão ser fixadas na parede.
</v>
      </c>
      <c r="D28" s="41" t="str">
        <f>Item26!C3</f>
        <v>m2</v>
      </c>
      <c r="E28" s="41">
        <f>Item26!D3</f>
        <v>9.68</v>
      </c>
      <c r="F28" s="43">
        <f>Item26!E3</f>
        <v>122.2</v>
      </c>
      <c r="G28" s="53">
        <f t="shared" si="0"/>
        <v>1182.896</v>
      </c>
      <c r="H28" s="96"/>
      <c r="I28" s="49"/>
    </row>
    <row r="29" spans="1:9" ht="76.5">
      <c r="A29" s="97"/>
      <c r="B29" s="51">
        <v>27</v>
      </c>
      <c r="C29" s="64" t="str">
        <f>Item27!B3</f>
        <v xml:space="preserve">Confecção de persianas para Zona de WENCESLAU GUIMARÃES com as medidas abaixo, totalizando 5,32m²:
• Janela 1: (1,90 x 1,40)m – abertura para a direita;
• Janela 2: (1,90 x 1,40)m – abertura para a direita.
• Todas deverão ser fixadas na parede.
</v>
      </c>
      <c r="D29" s="41" t="str">
        <f>Item27!C3</f>
        <v>m2</v>
      </c>
      <c r="E29" s="41">
        <f>Item27!D3</f>
        <v>5.32</v>
      </c>
      <c r="F29" s="43">
        <f>Item27!E3</f>
        <v>122.2</v>
      </c>
      <c r="G29" s="53">
        <f t="shared" si="0"/>
        <v>650.10400000000004</v>
      </c>
      <c r="H29" s="96"/>
      <c r="I29" s="49"/>
    </row>
    <row r="30" spans="1:9" ht="63.75">
      <c r="A30" s="97">
        <v>6</v>
      </c>
      <c r="B30" s="51">
        <v>28</v>
      </c>
      <c r="C30" s="64" t="str">
        <f>Item28!B3</f>
        <v xml:space="preserve">Confecção de persianas para Zona de MACARANI, com as medidas abaixo, totalizando 5,72m²:
• Janela 1: (1,08 x 2,65)m – abertura para a esquerda;
• Janela 2: (1,08 x 2,65)m – abertura para a esquerda.
Todas deverão ser fixadas na parede.
</v>
      </c>
      <c r="D30" s="41" t="str">
        <f>Item28!C3</f>
        <v>m2</v>
      </c>
      <c r="E30" s="41">
        <f>Item28!D3</f>
        <v>5.72</v>
      </c>
      <c r="F30" s="43">
        <f>Item28!E3</f>
        <v>122.2</v>
      </c>
      <c r="G30" s="53">
        <f t="shared" si="0"/>
        <v>698.98400000000004</v>
      </c>
      <c r="H30" s="96">
        <f>SUM(G30:G33)</f>
        <v>4246.4500000000007</v>
      </c>
      <c r="I30" s="49"/>
    </row>
    <row r="31" spans="1:9" ht="102">
      <c r="A31" s="97"/>
      <c r="B31" s="51">
        <v>29</v>
      </c>
      <c r="C31" s="64" t="str">
        <f>Item29!B3</f>
        <v xml:space="preserve">Confecção de persianas para Zona de ITORORÓ, com as medidas abaixo, totalizando 8,85m²:
• Janela 1: (2,05 x 1,00)m – abertura central;
• Janela 2.1: (1,70 x 1,00)m – abertura para a esquerda;
• Janela 2.2: (1,70 x 1,00)m – abertura para a direita;
• Janela 3.1: (1,70 x 1,00)m – abertura para a esquerda;
• Janela 3.2: (1,70 x 1,00)m – abertura para a direita.
Todas deverão ser fixadas na parede.
</v>
      </c>
      <c r="D31" s="41" t="str">
        <f>Item29!C3</f>
        <v>m2</v>
      </c>
      <c r="E31" s="41">
        <f>Item29!D3</f>
        <v>8.85</v>
      </c>
      <c r="F31" s="43">
        <f>Item29!E3</f>
        <v>122.2</v>
      </c>
      <c r="G31" s="53">
        <f t="shared" si="0"/>
        <v>1081.47</v>
      </c>
      <c r="H31" s="96"/>
      <c r="I31" s="49"/>
    </row>
    <row r="32" spans="1:9" ht="63.75">
      <c r="A32" s="97"/>
      <c r="B32" s="51">
        <v>30</v>
      </c>
      <c r="C32" s="64" t="str">
        <f>Item30!B3</f>
        <v xml:space="preserve">Confecção de persianas para Zona de ITANHÉM, com as medidas abaixo, totalizando 8,18m²:
• Janela 1: (2,15 x 1,90)m – abertura para a esquerda;
• Janela 2: (2,15 x 1,90)m – abertura para a esquerda.
Todas deverão ser fixadas na parede.
</v>
      </c>
      <c r="D32" s="41" t="str">
        <f>Item30!C3</f>
        <v>m2</v>
      </c>
      <c r="E32" s="41">
        <f>Item30!D3</f>
        <v>8.18</v>
      </c>
      <c r="F32" s="43">
        <f>Item30!E3</f>
        <v>122.2</v>
      </c>
      <c r="G32" s="53">
        <f t="shared" si="0"/>
        <v>999.596</v>
      </c>
      <c r="H32" s="96"/>
      <c r="I32" s="49"/>
    </row>
    <row r="33" spans="1:9" ht="102">
      <c r="A33" s="97"/>
      <c r="B33" s="51">
        <v>31</v>
      </c>
      <c r="C33" s="64" t="str">
        <f>Item31!B3</f>
        <v xml:space="preserve">Confecção de persianas para Zona de MEDEIROS NETO, com as medidas abaixo, totalizando 12,00m²:
• Janela 1: (1,60 x 1,50)m – abertura para a esquerda;
• Janela 2: (1,60 x 1,50)m – abertura para a esquerda;
• Janela 3: (1,60 x 1,50)m – abertura para a esquerda;
• Janela 4: (1,60 x 1,50)m – abertura para a esquerda;
• Janela 5: (1,60 x 1,50)m – abertura para a esquerda.
Todas deverão ser fixadas na parede.
</v>
      </c>
      <c r="D33" s="41" t="str">
        <f>Item31!C3</f>
        <v>m2</v>
      </c>
      <c r="E33" s="41">
        <f>Item31!D3</f>
        <v>12</v>
      </c>
      <c r="F33" s="43">
        <f>Item31!E3</f>
        <v>122.2</v>
      </c>
      <c r="G33" s="53">
        <f t="shared" si="0"/>
        <v>1466.4</v>
      </c>
      <c r="H33" s="96"/>
      <c r="I33" s="49"/>
    </row>
    <row r="34" spans="1:9">
      <c r="A34" s="52"/>
      <c r="B34" s="38"/>
      <c r="C34" s="65"/>
      <c r="D34" s="93" t="s">
        <v>19</v>
      </c>
      <c r="E34" s="94"/>
      <c r="F34" s="95"/>
      <c r="G34" s="57">
        <f>SUM(G3:G33)</f>
        <v>47970.832000000002</v>
      </c>
      <c r="H34" s="60">
        <f>SUM(H3:H33)</f>
        <v>47970.832000000009</v>
      </c>
      <c r="I34" s="50"/>
    </row>
  </sheetData>
  <mergeCells count="14">
    <mergeCell ref="B1:G1"/>
    <mergeCell ref="D34:F34"/>
    <mergeCell ref="H10:H11"/>
    <mergeCell ref="H3:H9"/>
    <mergeCell ref="A30:A33"/>
    <mergeCell ref="H30:H33"/>
    <mergeCell ref="H24:H29"/>
    <mergeCell ref="H17:H23"/>
    <mergeCell ref="H12:H16"/>
    <mergeCell ref="A3:A9"/>
    <mergeCell ref="A10:A11"/>
    <mergeCell ref="A12:A16"/>
    <mergeCell ref="A17:A23"/>
    <mergeCell ref="A24:A29"/>
  </mergeCells>
  <pageMargins left="0.51181102362204722" right="0.51181102362204722" top="0.78740157480314965" bottom="0.78740157480314965" header="0.31496062992125984" footer="0.31496062992125984"/>
  <pageSetup paperSize="9" scale="77" fitToHeight="0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view="pageBreakPreview" topLeftCell="A10" zoomScaleNormal="100" zoomScaleSheetLayoutView="100" workbookViewId="0">
      <selection activeCell="B78" sqref="B78"/>
    </sheetView>
  </sheetViews>
  <sheetFormatPr defaultRowHeight="12.75"/>
  <cols>
    <col min="1" max="1" width="9.140625" style="1"/>
    <col min="2" max="2" width="86.85546875" style="1" customWidth="1"/>
    <col min="3" max="4" width="13.28515625" style="45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92" t="s">
        <v>20</v>
      </c>
      <c r="B1" s="92"/>
      <c r="C1" s="92"/>
      <c r="D1" s="92"/>
      <c r="E1" s="92"/>
      <c r="F1" s="92"/>
    </row>
    <row r="2" spans="1:6" s="2" customFormat="1" ht="25.5">
      <c r="A2" s="40" t="s">
        <v>14</v>
      </c>
      <c r="B2" s="40" t="s">
        <v>15</v>
      </c>
      <c r="C2" s="40" t="s">
        <v>16</v>
      </c>
      <c r="D2" s="40" t="s">
        <v>17</v>
      </c>
      <c r="E2" s="40" t="s">
        <v>12</v>
      </c>
      <c r="F2" s="40" t="s">
        <v>18</v>
      </c>
    </row>
    <row r="3" spans="1:6" s="2" customFormat="1" ht="17.25">
      <c r="A3" s="44" t="s">
        <v>21</v>
      </c>
      <c r="B3" s="98" t="str">
        <f>Item1!G20</f>
        <v>CAPRICHO</v>
      </c>
      <c r="C3" s="99"/>
      <c r="D3" s="99"/>
      <c r="E3" s="99"/>
      <c r="F3" s="100"/>
    </row>
    <row r="4" spans="1:6" s="2" customFormat="1" ht="229.5">
      <c r="A4" s="41">
        <v>1</v>
      </c>
      <c r="B4" s="42" t="str">
        <f>Item1!B3</f>
        <v>Confecção de persianas para Zona de ALAGOINHAS, com as medidas abaixo, totalizando 32,96 m²:
• Janela 1.1 (esquerda): (2,20 x 0,98)m – abertura para a esquerda;
• Janela 1.2 (direita): (1,00 x 0,98)m – abertura para a direita;
• Janela 2.1 (esquerda): (1,20 x 0,98)m – abertura para a esquerda;
• Janela 2.2 (direita): (2,20 x 0,98)m – abertura para a direita;
• Janela 3.1 (esquerda): (2,00 x 0,98)m – abertura para a esquerda;
• Janela 3.2 (direita): (2,20 x 0,98)m – abertura para a direita;
• Janela 4.1 (esquerda): (2,20 x 0,98)m – abertura para a esquerda;
• Janela 4.2 (direita): (2,00 x 0,98)m – abertura para a direita;
• Janela 5.1(esquerda): (2,00 x 0,98)m – abertura para a esquerda;
• Janela 5.2 (direita): (2,20 x 0,98)m – abertura para a direita;
• Janela 6.1 (esquerda): (2,20 x 0,98)m – abertura para a esquerda;
• Janela 6.2 (direita): (2,00 x 0,98)m – abertura para a direita;
• Porta 7.1 (esquerda): (2,50 x 0,98)m – abertura para a direita;
• Porta 7.2 (direita): (2,70 x 0,98)m – abertura para a direita;
• Janela 8.1 (esquerda): (2,50 x 0,98)m – abertura para a esquerda;
• Janela 8.2 (direita): (2,50 x 0,98)m – abertura para a direita.
Todas deverão ser fixadas nas vigas.</v>
      </c>
      <c r="C4" s="41" t="str">
        <f>Item1!C3</f>
        <v>m2</v>
      </c>
      <c r="D4" s="41">
        <f>Item1!D3</f>
        <v>32.96</v>
      </c>
      <c r="E4" s="43">
        <f>Item1!F3</f>
        <v>86</v>
      </c>
      <c r="F4" s="43">
        <f>(ROUND(E4,2)*D4)</f>
        <v>2834.56</v>
      </c>
    </row>
    <row r="5" spans="1:6" s="2" customFormat="1" ht="17.25">
      <c r="A5" s="44" t="s">
        <v>21</v>
      </c>
      <c r="B5" s="98" t="str">
        <f>Item2!G20</f>
        <v>CAPRICHO</v>
      </c>
      <c r="C5" s="99"/>
      <c r="D5" s="99"/>
      <c r="E5" s="99"/>
      <c r="F5" s="100"/>
    </row>
    <row r="6" spans="1:6" ht="127.5" customHeight="1">
      <c r="A6" s="41">
        <v>2</v>
      </c>
      <c r="B6" s="42" t="str">
        <f>Item2!B3</f>
        <v xml:space="preserve">Confecção de persianas para Zona de OLINDINA, com as medidas abaixo, totalizando 3,00m²:
• Janela 1: (1,50 x 1,00)m – abertura para a direita;
• Janela 2: (1,50 x 1,00)m – abertura para a direita.
Todas deverão ser fixadas na esquadria.
</v>
      </c>
      <c r="C6" s="41" t="str">
        <f>Item2!C3</f>
        <v>m2</v>
      </c>
      <c r="D6" s="41">
        <f>Item2!D3</f>
        <v>3</v>
      </c>
      <c r="E6" s="43">
        <f>Item2!F3</f>
        <v>86</v>
      </c>
      <c r="F6" s="43">
        <f>(ROUND(E6,2)*D6)</f>
        <v>258</v>
      </c>
    </row>
    <row r="7" spans="1:6" ht="17.25">
      <c r="A7" s="44" t="s">
        <v>21</v>
      </c>
      <c r="B7" s="101" t="str">
        <f>Item3!G20</f>
        <v>CAPRICHO</v>
      </c>
      <c r="C7" s="102"/>
      <c r="D7" s="102"/>
      <c r="E7" s="102"/>
      <c r="F7" s="103"/>
    </row>
    <row r="8" spans="1:6" ht="127.5" customHeight="1">
      <c r="A8" s="41">
        <v>3</v>
      </c>
      <c r="B8" s="42" t="str">
        <f>Item3!B3</f>
        <v xml:space="preserve">Confecção de persianas para Zona de FEIRA DE SANTANA, com as medidas abaixo, totalizando 63,43 m².
Cartório da 155ª Zona Eleitoral, com as medidas abaixo, totalizando 13,68m²:
• Janela 1 (esquerda): (2,11 x 1,62)m – abertura para a esquerda;
• Janela 2 (centro): (2,11 x 1,62)m – abertura central;
• Janela 3 (direita): (2,11 x 1,62)m – abertura para a direita;
• Janela 4: (2,11 x 1,62)m – abertura para a esquerda.
• Cartório da 156ª Zona Eleitoral, com as medidas abaixo, totalizando 13,90m²:
• Janela 1: (2,15 x 1,67)m – abertura para a direita;
• Janela 2 (esquerda): (2,18 x 1,67)m – abertura para a esquerda;
• Janela 3 (centro): (2,00 x 1,67)m – abertura central;
• Janela 4 (direita): (2,00 x 1,67)m – abertura para a direita.
• Central de Atendimento (157ª Zona Eleitoral), com as medidas abaixo, totalizando 35,84 m²:
• Janela 1.1 (esquerda): (2,96 x 2,00)m – abertura central;
• Janela 1.2 (centro): (3,00 x 2,00)m – abertura central;
• Janela 1.3 (direita): (2,96 x 2,00)m – abertura central;
• Janela 2.1 (esquerda): (2,21 x 2,00)m – abertura central;
• Janela 2.2 (centro-esquerda): (2,31 x 2,00)m – abertura central;
• Janela 2.3 (centro-direita): (2,30 x 2,00)m – abertura central;
• Janela 2.4 (direita): (2,18 x 2,00)m – abertura central.
Todas deverão ser fixadas nos pilares.
</v>
      </c>
      <c r="C8" s="41" t="str">
        <f>Item3!C3</f>
        <v>m2</v>
      </c>
      <c r="D8" s="41">
        <f>Item3!D3</f>
        <v>63.43</v>
      </c>
      <c r="E8" s="43">
        <f>Item3!F3</f>
        <v>86</v>
      </c>
      <c r="F8" s="43">
        <f>(ROUND(E8,2)*D8)</f>
        <v>5454.98</v>
      </c>
    </row>
    <row r="9" spans="1:6" ht="12.75" customHeight="1">
      <c r="A9" s="44" t="s">
        <v>21</v>
      </c>
      <c r="B9" s="101" t="str">
        <f>Item4!G20</f>
        <v>CAPRICHO</v>
      </c>
      <c r="C9" s="102"/>
      <c r="D9" s="102"/>
      <c r="E9" s="102"/>
      <c r="F9" s="103"/>
    </row>
    <row r="10" spans="1:6" ht="63.75">
      <c r="A10" s="41">
        <v>4</v>
      </c>
      <c r="B10" s="42" t="str">
        <f>Item4!B3</f>
        <v xml:space="preserve">Confecção de persianas para Zona de SANTA BÁRBARA, com as medidas abaixo, totalizando 7,81m²:
• Janela 1: (1,86 x 2,10)m – abertura central;
• Janela 2: (2,00 x 1,95)m – abertura central.
Todas deverão ser fixadas na parede.
</v>
      </c>
      <c r="C10" s="41" t="str">
        <f>Item4!C3</f>
        <v>m2</v>
      </c>
      <c r="D10" s="41">
        <f>Item4!D3</f>
        <v>7.81</v>
      </c>
      <c r="E10" s="43">
        <f>Item4!F3</f>
        <v>86</v>
      </c>
      <c r="F10" s="43">
        <f>(ROUND(E10,2)*D10)</f>
        <v>671.66</v>
      </c>
    </row>
    <row r="11" spans="1:6" ht="17.25">
      <c r="A11" s="44" t="s">
        <v>21</v>
      </c>
      <c r="B11" s="98" t="str">
        <f>Item5!G20</f>
        <v>CAPRICHO</v>
      </c>
      <c r="C11" s="99"/>
      <c r="D11" s="99"/>
      <c r="E11" s="99"/>
      <c r="F11" s="100"/>
    </row>
    <row r="12" spans="1:6" ht="63.75">
      <c r="A12" s="41">
        <v>5</v>
      </c>
      <c r="B12" s="42" t="str">
        <f>Item5!B3</f>
        <v xml:space="preserve">Confecção de persianas para Zona de SANTO AMARO com as medidas abaixo, totalizando 11,04 m²:
• Janela 1: (2,40 x 2,30)m – abertura para a direita;
• Janela 2: (2,40 x 2,30)m – abertura para a direita.
Todas deverão ser fixadas na parede.
</v>
      </c>
      <c r="C12" s="41" t="str">
        <f>Item5!C3</f>
        <v>m2</v>
      </c>
      <c r="D12" s="41">
        <f>Item5!D3</f>
        <v>11.04</v>
      </c>
      <c r="E12" s="43">
        <f>Item5!F3</f>
        <v>86</v>
      </c>
      <c r="F12" s="43">
        <f>(ROUND(E12,2)*D12)</f>
        <v>949.43999999999994</v>
      </c>
    </row>
    <row r="13" spans="1:6" ht="17.25">
      <c r="A13" s="44" t="s">
        <v>21</v>
      </c>
      <c r="B13" s="98" t="str">
        <f>Item6!G20</f>
        <v>CAPRICHO</v>
      </c>
      <c r="C13" s="99"/>
      <c r="D13" s="99"/>
      <c r="E13" s="99"/>
      <c r="F13" s="100"/>
    </row>
    <row r="14" spans="1:6" ht="63.75">
      <c r="A14" s="41">
        <v>6</v>
      </c>
      <c r="B14" s="42" t="str">
        <f>Item6!B3</f>
        <v xml:space="preserve">Confecção de persianas para Zona de DIAS D’ÁVILA com as medidas abaixo, totalizando 9,84m²:
• Porta 1: (2,30 x 2,28)m – abertura central;
• Porta 2: (1,96 x 2,34)m – abertura para a direita.
Todas deverão ser fixadas na parede.
</v>
      </c>
      <c r="C14" s="41" t="str">
        <f>Item6!C3</f>
        <v>m2</v>
      </c>
      <c r="D14" s="41">
        <f>Item6!D3</f>
        <v>9.84</v>
      </c>
      <c r="E14" s="43">
        <f>Item6!F3</f>
        <v>86</v>
      </c>
      <c r="F14" s="43">
        <f>(ROUND(E14,2)*D14)</f>
        <v>846.24</v>
      </c>
    </row>
    <row r="15" spans="1:6" ht="17.25">
      <c r="A15" s="44" t="s">
        <v>21</v>
      </c>
      <c r="B15" s="98" t="str">
        <f>Item7!G20</f>
        <v>CAPRICHO</v>
      </c>
      <c r="C15" s="99"/>
      <c r="D15" s="99"/>
      <c r="E15" s="99"/>
      <c r="F15" s="100"/>
    </row>
    <row r="16" spans="1:6" ht="51">
      <c r="A16" s="41">
        <v>7</v>
      </c>
      <c r="B16" s="42" t="str">
        <f>Item7!B3</f>
        <v xml:space="preserve">Confecção de persiana para Zona de ITAPARICA, medindo 2,15m x 1,80m, totalizando 3,87m2.
A fixação será na parede e a abertura será para a direita.
</v>
      </c>
      <c r="C16" s="41" t="str">
        <f>Item7!C3</f>
        <v>m2</v>
      </c>
      <c r="D16" s="41">
        <f>Item7!D3</f>
        <v>3.87</v>
      </c>
      <c r="E16" s="43">
        <f>Item7!F3</f>
        <v>86</v>
      </c>
      <c r="F16" s="43">
        <f>(ROUND(E16,2)*D16)</f>
        <v>332.82</v>
      </c>
    </row>
    <row r="17" spans="1:6" ht="17.25">
      <c r="A17" s="44" t="s">
        <v>21</v>
      </c>
      <c r="B17" s="98" t="str">
        <f>Item8!G20</f>
        <v>CAPRICHO</v>
      </c>
      <c r="C17" s="99"/>
      <c r="D17" s="99"/>
      <c r="E17" s="99"/>
      <c r="F17" s="100"/>
    </row>
    <row r="18" spans="1:6" ht="409.5">
      <c r="A18" s="41">
        <v>8</v>
      </c>
      <c r="B18" s="42" t="str">
        <f>Item8!B3</f>
        <v>Confecção de persianas para Zona de JACOBINA, com as medidas abaixo, totalizando 66,85 m²:
• Janela 1.1: (2,45 x 1,80)m – abertura para a esquerda;
• Janela 1.2: (2,56 x 1,80)m – abertura central;
• Janela 1.3: (2,45 x 1,80)m – abertura para a direita;
• Janela 2.1: (2,46 x 1,80)m – abertura para a esquerda;
• Janela 2.2: (2,46 x 1,80)m – abertura para a direita;
• Janela 3: (0,75 x 1,63)m – abertura para a esquerda;
• Janela 4.1: (1,45 x 1,80)m – abertura para a esquerda;
• Janela 4.2: (1,45 x 1,80)m – abertura para a direita;
• Janela 5: (2,60 x 1,80)m – abertura central;
• Janela 6.1: (1,75 x 2,27)m – abertura para a esquerda;
• Janela 6.2: (2,40 x 2,27)m – abertura para a direita;
• Porta 7: (1,05 x 2,25)m – abertura para a direita;
• Janela 8.1: (1,45 x 1,85)m – abertura para a esquerda;
• Janela 8.2: (1,45 x 1,85)m – abertura para a direita;
• Janela 9.1: (2,37 x 1,15)m – abertura para a esquerda;
• Janela 9.2: (2,37 x 1,15)m – abertura para a direita;
• Janela 9.3: (2,37 x 1,15)m – abertura para a esquerda;
• Janela 9.4: (2,37 x 1,15)m – abertura para a direita;
• Janela 9.5: (2,34 x 1,15)m – abertura para a esquerda;
• Janela 9.6: (2,34 x 1,15)m – abertura para a direita.
Todas deverão ser fixadas na parede.</v>
      </c>
      <c r="C18" s="41" t="str">
        <f>Item8!C3</f>
        <v>m2</v>
      </c>
      <c r="D18" s="41">
        <f>Item8!D3</f>
        <v>66.849999999999994</v>
      </c>
      <c r="E18" s="43">
        <f>Item8!F3</f>
        <v>86</v>
      </c>
      <c r="F18" s="43">
        <f>(ROUND(E18,2)*D18)</f>
        <v>5749.0999999999995</v>
      </c>
    </row>
    <row r="19" spans="1:6" ht="17.25">
      <c r="A19" s="44" t="s">
        <v>21</v>
      </c>
      <c r="B19" s="98" t="str">
        <f>Item9!G20</f>
        <v>CAPRICHO</v>
      </c>
      <c r="C19" s="99"/>
      <c r="D19" s="99"/>
      <c r="E19" s="99"/>
      <c r="F19" s="100"/>
    </row>
    <row r="20" spans="1:6" ht="89.25">
      <c r="A20" s="41">
        <v>9</v>
      </c>
      <c r="B20" s="42" t="str">
        <f>Item9!B3</f>
        <v>Confecção de persianas para Zona de CÍCERO DANTAS, com as medidas abaixo, totalizando 10,82m²:
• Janela: (2,37 x 2,55)m – abertura central;
• Porta: (1,87 x 2,55)m – abertura para a esquerda.
Todas deverão ser fixadas na parede.</v>
      </c>
      <c r="C20" s="41" t="str">
        <f>Item9!C3</f>
        <v>m2</v>
      </c>
      <c r="D20" s="41">
        <f>Item9!D3</f>
        <v>10.82</v>
      </c>
      <c r="E20" s="43">
        <f>Item9!F3</f>
        <v>86</v>
      </c>
      <c r="F20" s="43">
        <f>(ROUND(E20,2)*D20)</f>
        <v>930.52</v>
      </c>
    </row>
    <row r="21" spans="1:6" ht="17.25">
      <c r="A21" s="44" t="s">
        <v>21</v>
      </c>
      <c r="B21" s="98" t="str">
        <f>Item10!G20</f>
        <v>CAPRICHO</v>
      </c>
      <c r="C21" s="99"/>
      <c r="D21" s="99"/>
      <c r="E21" s="99"/>
      <c r="F21" s="100"/>
    </row>
    <row r="22" spans="1:6" ht="38.25">
      <c r="A22" s="41">
        <v>10</v>
      </c>
      <c r="B22" s="42" t="str">
        <f>Item10!B3</f>
        <v>Confecção de persiana para Zona de MUNDO NOVO, medindo 1,70m x 1,50m, totalizando 2,55 m².
A fixação será na parede e a abertura, para a direita.</v>
      </c>
      <c r="C22" s="41" t="str">
        <f>Item10!C3</f>
        <v>m2</v>
      </c>
      <c r="D22" s="41">
        <f>Item10!D3</f>
        <v>2.5499999999999998</v>
      </c>
      <c r="E22" s="43">
        <f>Item10!F3</f>
        <v>86</v>
      </c>
      <c r="F22" s="43">
        <f>(ROUND(E22,2)*D22)</f>
        <v>219.29999999999998</v>
      </c>
    </row>
    <row r="23" spans="1:6" ht="17.25">
      <c r="A23" s="44" t="s">
        <v>21</v>
      </c>
      <c r="B23" s="98" t="str">
        <f>Item11!G20</f>
        <v>CAPRICHO</v>
      </c>
      <c r="C23" s="99"/>
      <c r="D23" s="99"/>
      <c r="E23" s="99"/>
      <c r="F23" s="100"/>
    </row>
    <row r="24" spans="1:6" ht="63.75">
      <c r="A24" s="41">
        <v>11</v>
      </c>
      <c r="B24" s="42" t="str">
        <f>Item11!B3</f>
        <v xml:space="preserve">Confecção de persianas para Zona de UTINGA, com as medidas abaixo, totalizando 4,42m²:
• Janela 1: (1,80 x 1,23)m – abertura para a direita;
• Janela 2: (1,80 x 1,23)m – abertura para a esquerda.
Todas deverão ser fixadas na parede.
</v>
      </c>
      <c r="C24" s="41" t="str">
        <f>Item11!C3</f>
        <v>m2</v>
      </c>
      <c r="D24" s="41">
        <f>Item11!D3</f>
        <v>4.42</v>
      </c>
      <c r="E24" s="43">
        <f>Item11!F3</f>
        <v>86</v>
      </c>
      <c r="F24" s="43">
        <f>(ROUND(E24,2)*D24)</f>
        <v>380.12</v>
      </c>
    </row>
    <row r="25" spans="1:6" ht="17.25">
      <c r="A25" s="44" t="s">
        <v>21</v>
      </c>
      <c r="B25" s="98" t="str">
        <f>Item12!G20</f>
        <v>CAPRICHO</v>
      </c>
      <c r="C25" s="99"/>
      <c r="D25" s="99"/>
      <c r="E25" s="99"/>
      <c r="F25" s="100"/>
    </row>
    <row r="26" spans="1:6" ht="63.75">
      <c r="A26" s="41">
        <v>12</v>
      </c>
      <c r="B26" s="42" t="str">
        <f>Item12!B3</f>
        <v xml:space="preserve">Confecção de persianas para Zona de RUY BARBOSA, com as medidas abaixo, totalizando 3,07m²:
• Janela 1: (1,57 x 0,96)m – abertura central;
• Janela 2: (1,83 x 0,85)m – abertura central.
A persiana da janela 1 deverá ser fixada sob a viga, e a da janela 2 deverá ser fixada na parede.
</v>
      </c>
      <c r="C26" s="41" t="str">
        <f>Item12!C3</f>
        <v>m2</v>
      </c>
      <c r="D26" s="41">
        <f>Item12!D3</f>
        <v>3.07</v>
      </c>
      <c r="E26" s="43">
        <f>Item12!F3</f>
        <v>86</v>
      </c>
      <c r="F26" s="43">
        <f>(ROUND(E26,2)*D26)</f>
        <v>264.02</v>
      </c>
    </row>
    <row r="27" spans="1:6" ht="17.25">
      <c r="A27" s="44" t="s">
        <v>21</v>
      </c>
      <c r="B27" s="98" t="str">
        <f>Item13!G20</f>
        <v>CAPRICHO</v>
      </c>
      <c r="C27" s="99"/>
      <c r="D27" s="99"/>
      <c r="E27" s="99"/>
      <c r="F27" s="100"/>
    </row>
    <row r="28" spans="1:6" ht="51">
      <c r="A28" s="41">
        <v>13</v>
      </c>
      <c r="B28" s="42" t="str">
        <f>Item13!B3</f>
        <v xml:space="preserve">Confecção de persiana para Zona de ANDARAÍ, medindo 1,00m x 1,40m, totalizando 1,40m2.
A fixação será na parede e a abertura será para a esquerda.
</v>
      </c>
      <c r="C28" s="41" t="str">
        <f>Item13!C3</f>
        <v>m2</v>
      </c>
      <c r="D28" s="41">
        <f>Item13!D3</f>
        <v>1.4</v>
      </c>
      <c r="E28" s="43">
        <f>Item13!F3</f>
        <v>86</v>
      </c>
      <c r="F28" s="43">
        <f>(ROUND(E28,2)*D28)</f>
        <v>120.39999999999999</v>
      </c>
    </row>
    <row r="29" spans="1:6" ht="17.25">
      <c r="A29" s="44" t="s">
        <v>21</v>
      </c>
      <c r="B29" s="98" t="str">
        <f>Item14!G20</f>
        <v>CAPRICHO</v>
      </c>
      <c r="C29" s="99"/>
      <c r="D29" s="99"/>
      <c r="E29" s="99"/>
      <c r="F29" s="100"/>
    </row>
    <row r="30" spans="1:6" ht="63.75">
      <c r="A30" s="41">
        <v>14</v>
      </c>
      <c r="B30" s="42" t="str">
        <f>Item14!B3</f>
        <v xml:space="preserve">Confecção de persianas para Zona de SEABRA, com as medidas abaixo, totalizando 7,92m²:
• Janela 1.1: (2,26 x 1,75)m – abertura para a direita;
• Janela 1.2: (2,26 x 1,75)m – abertura para esquerda.
Todas deverão ser fixadas o forro ou na esquadria.
</v>
      </c>
      <c r="C30" s="41" t="str">
        <f>Item14!C3</f>
        <v>m2</v>
      </c>
      <c r="D30" s="41">
        <f>Item14!D3</f>
        <v>7.92</v>
      </c>
      <c r="E30" s="43">
        <f>Item14!F3</f>
        <v>86</v>
      </c>
      <c r="F30" s="43">
        <f>(ROUND(E30,2)*D30)</f>
        <v>681.12</v>
      </c>
    </row>
    <row r="31" spans="1:6" ht="17.25">
      <c r="A31" s="44" t="s">
        <v>21</v>
      </c>
      <c r="B31" s="98" t="str">
        <f>Item15!G20</f>
        <v>CAPRICHO</v>
      </c>
      <c r="C31" s="99"/>
      <c r="D31" s="99"/>
      <c r="E31" s="99"/>
      <c r="F31" s="100"/>
    </row>
    <row r="32" spans="1:6" ht="89.25">
      <c r="A32" s="41">
        <v>15</v>
      </c>
      <c r="B32" s="42" t="str">
        <f>Item15!B3</f>
        <v xml:space="preserve">Confecção de persianas para Zona de SANTA MARIA DA VITÓRIA, com as medidas abaixo, totalizando 14,49m²:
• Janela 1: (1,65 x 2,84)m – abertura para a direita;
• Prateleiras 1: (1,95 x 2,84)m – abertura para a direita;
• Janela 2: (1,50 x 2,84)m – abertura para a esquerda.
Todas deverão ser fixadas no teto.
</v>
      </c>
      <c r="C32" s="41" t="str">
        <f>Item15!C3</f>
        <v>m2</v>
      </c>
      <c r="D32" s="41">
        <f>Item15!D3</f>
        <v>14.49</v>
      </c>
      <c r="E32" s="43">
        <f>Item15!F3</f>
        <v>86</v>
      </c>
      <c r="F32" s="43">
        <f>(ROUND(E32,2)*D32)</f>
        <v>1246.1400000000001</v>
      </c>
    </row>
    <row r="33" spans="1:6" ht="17.25">
      <c r="A33" s="44" t="s">
        <v>21</v>
      </c>
      <c r="B33" s="98" t="str">
        <f>Item16!G20</f>
        <v>CAPRICHO</v>
      </c>
      <c r="C33" s="99"/>
      <c r="D33" s="99"/>
      <c r="E33" s="99"/>
      <c r="F33" s="100"/>
    </row>
    <row r="34" spans="1:6" ht="114.75">
      <c r="A34" s="41">
        <v>16</v>
      </c>
      <c r="B34" s="42" t="str">
        <f>Item16!B3</f>
        <v xml:space="preserve">Confecção de persianas para Zona de SÃO DESIDÉRIO, com as medidas abaixo, totalizando 18,40m²:
• Janela 1: (1,90 x 1,62)m – abertura central;
• Janela 2: (1,90 x 1,62)m – abertura central;
• Janela 3: (1,90 x 1,40)m – abertura central;
• Janela 4: (1,90 x 1,40)m – abertura central;
• Janela 5: (1,90 x 1,62)m – abertura central;
• Janela 6: (2,40 x 1,60)m – abertura central.
Todas deverão ser fixadas na parede.
</v>
      </c>
      <c r="C34" s="41" t="str">
        <f>Item16!C3</f>
        <v>m2</v>
      </c>
      <c r="D34" s="41">
        <f>Item16!D3</f>
        <v>18.399999999999999</v>
      </c>
      <c r="E34" s="43">
        <f>Item16!F3</f>
        <v>86</v>
      </c>
      <c r="F34" s="43">
        <f>(ROUND(E34,2)*D34)</f>
        <v>1582.3999999999999</v>
      </c>
    </row>
    <row r="35" spans="1:6" ht="17.25">
      <c r="A35" s="44" t="s">
        <v>21</v>
      </c>
      <c r="B35" s="98" t="str">
        <f>Item17!G20</f>
        <v>CAPRICHO</v>
      </c>
      <c r="C35" s="99"/>
      <c r="D35" s="99"/>
      <c r="E35" s="99"/>
      <c r="F35" s="100"/>
    </row>
    <row r="36" spans="1:6" ht="63.75">
      <c r="A36" s="41">
        <v>17</v>
      </c>
      <c r="B36" s="42" t="str">
        <f>Item17!B3</f>
        <v xml:space="preserve">Confecção de persiana para Zona de CARINHANHA, com as medidas abaixo, totalizando 4,85m²:
• Janela 1: (1,99 x 1,40)m – abertura central;
• Janela 2: (1,03 x 2,00)m – abertura para a esquerda.
Todas deverão ser fixadas na parede.
</v>
      </c>
      <c r="C36" s="41" t="str">
        <f>Item17!C3</f>
        <v>m2</v>
      </c>
      <c r="D36" s="41">
        <f>Item17!D3</f>
        <v>4.8499999999999996</v>
      </c>
      <c r="E36" s="43">
        <f>Item17!F3</f>
        <v>86</v>
      </c>
      <c r="F36" s="43">
        <f>(ROUND(E36,2)*D36)</f>
        <v>417.09999999999997</v>
      </c>
    </row>
    <row r="37" spans="1:6" ht="17.25">
      <c r="A37" s="44" t="s">
        <v>21</v>
      </c>
      <c r="B37" s="98" t="str">
        <f>Item18!G20</f>
        <v>CAPRICHO</v>
      </c>
      <c r="C37" s="99"/>
      <c r="D37" s="99"/>
      <c r="E37" s="99"/>
      <c r="F37" s="100"/>
    </row>
    <row r="38" spans="1:6" ht="76.5">
      <c r="A38" s="41">
        <v>18</v>
      </c>
      <c r="B38" s="42" t="str">
        <f>Item18!B3</f>
        <v xml:space="preserve">Confecção de persianas para Zona de FORMOSA DO RIO PRETO, com as medidas abaixo, totalizando 3,74m²:
• Janela 1: (1,70 x 1,10)m – abertura para a esquerda;
• Janela 2: (1,70 x 1,10)m – abertura para a esquerda.
Todas deverão ser fixadas na parede.
</v>
      </c>
      <c r="C38" s="41" t="str">
        <f>Item18!C3</f>
        <v>m2</v>
      </c>
      <c r="D38" s="41">
        <f>Item18!D3</f>
        <v>3.74</v>
      </c>
      <c r="E38" s="43">
        <f>Item18!F3</f>
        <v>86</v>
      </c>
      <c r="F38" s="43">
        <f>(ROUND(E38,2)*D38)</f>
        <v>321.64000000000004</v>
      </c>
    </row>
    <row r="39" spans="1:6" ht="17.25">
      <c r="A39" s="44" t="s">
        <v>21</v>
      </c>
      <c r="B39" s="98" t="str">
        <f>Item19!G20</f>
        <v>CAPRICHO</v>
      </c>
      <c r="C39" s="99"/>
      <c r="D39" s="99"/>
      <c r="E39" s="99"/>
      <c r="F39" s="100"/>
    </row>
    <row r="40" spans="1:6" ht="63.75">
      <c r="A40" s="41">
        <v>19</v>
      </c>
      <c r="B40" s="42" t="str">
        <f>Item19!B3</f>
        <v xml:space="preserve">Confecção de persianas para Zona de MACAÚBAS com as medidas abaixo, totalizando 3,02m²:
• Janela 1: (1,45 x 1,04)m – abertura para a direita;
• Janela 2: (1,45 x 1,04)m – abertura para a esquerda.
Todas deverão ser fixadas no vão de cada janela.
</v>
      </c>
      <c r="C40" s="41" t="str">
        <f>Item19!C3</f>
        <v>m2</v>
      </c>
      <c r="D40" s="41">
        <f>Item19!D3</f>
        <v>3.02</v>
      </c>
      <c r="E40" s="43">
        <f>Item19!F3</f>
        <v>86</v>
      </c>
      <c r="F40" s="43">
        <f>(ROUND(E40,2)*D40)</f>
        <v>259.72000000000003</v>
      </c>
    </row>
    <row r="41" spans="1:6" ht="17.25">
      <c r="A41" s="44" t="s">
        <v>21</v>
      </c>
      <c r="B41" s="98" t="str">
        <f>Item20!G20</f>
        <v>CAPRICHO</v>
      </c>
      <c r="C41" s="99"/>
      <c r="D41" s="99"/>
      <c r="E41" s="99"/>
      <c r="F41" s="100"/>
    </row>
    <row r="42" spans="1:6" ht="114.75">
      <c r="A42" s="41">
        <v>20</v>
      </c>
      <c r="B42" s="42" t="str">
        <f>Item20!B3</f>
        <v xml:space="preserve">Confecção de persianas para Zona de CACULÉ, com as medidas abaixo, totalizando 19,88m²:
• Janela 1: (2,10 x 1,65)m – abertura central;
• Janela 2: (1,90 x 1,75)m – abertura central;
• Janela 3: (1,80 x 1,75)m – abertura para a direita;
• Janela 4: (1,71 x 1,75)m – abertura para a esquerda;
• Janela 5: (2,10 x 1,65)m – abertura central;
• Janela 6: (2,10 x 1,65)m – abertura central.
Todas deverão ser fixadas na parede.
</v>
      </c>
      <c r="C42" s="41" t="str">
        <f>Item20!C3</f>
        <v>m2</v>
      </c>
      <c r="D42" s="41">
        <f>Item20!D3</f>
        <v>19.88</v>
      </c>
      <c r="E42" s="43">
        <f>Item20!F3</f>
        <v>86</v>
      </c>
      <c r="F42" s="43">
        <f>(ROUND(E42,2)*D42)</f>
        <v>1709.6799999999998</v>
      </c>
    </row>
    <row r="43" spans="1:6" ht="17.25">
      <c r="A43" s="44" t="s">
        <v>21</v>
      </c>
      <c r="B43" s="98" t="str">
        <f>Item21!G20</f>
        <v>CAPRICHO</v>
      </c>
      <c r="C43" s="99"/>
      <c r="D43" s="99"/>
      <c r="E43" s="99"/>
      <c r="F43" s="100"/>
    </row>
    <row r="44" spans="1:6" ht="89.25">
      <c r="A44" s="41">
        <v>21</v>
      </c>
      <c r="B44" s="42" t="str">
        <f>Item21!B3</f>
        <v xml:space="preserve">Confecção de persianas para Zona de BAIANÓPOLIS, com as medidas abaixo, totalizando 9,39m²:
• Janela 1: (1,40 x 1,30)m – abertura para a direita;
• Janela 2: (1,40 x 1,30)m – abertura para a esquerda;
• Porta: (2,50 x 2,30)m – abertura para a esquerda.
Todas deverão ser fixadas na parede.
</v>
      </c>
      <c r="C44" s="41" t="str">
        <f>Item21!C3</f>
        <v>m2</v>
      </c>
      <c r="D44" s="41">
        <f>Item21!D3</f>
        <v>9.39</v>
      </c>
      <c r="E44" s="43">
        <f>Item21!F3</f>
        <v>86</v>
      </c>
      <c r="F44" s="43">
        <f>(ROUND(E44,2)*D44)</f>
        <v>807.54000000000008</v>
      </c>
    </row>
    <row r="45" spans="1:6" ht="17.25">
      <c r="A45" s="44" t="s">
        <v>21</v>
      </c>
      <c r="B45" s="98" t="str">
        <f>Item22!G20</f>
        <v>CAPRICHO</v>
      </c>
      <c r="C45" s="99"/>
      <c r="D45" s="99"/>
      <c r="E45" s="99"/>
      <c r="F45" s="100"/>
    </row>
    <row r="46" spans="1:6" ht="63.75">
      <c r="A46" s="41">
        <v>22</v>
      </c>
      <c r="B46" s="42" t="str">
        <f>Item22!B3</f>
        <v xml:space="preserve">Confecção de persianas para Zona de IPIAÚ, com as medidas abaixo, totalizando 10,32m²:
• Janela: (2,40 x 1,80)m – abertura central;
• Porta: (2,40 x 2,50)m – abertura para a esquerda.
Todas deverão ser fixadas na parede.
</v>
      </c>
      <c r="C46" s="41" t="str">
        <f>Item22!C3</f>
        <v>m2</v>
      </c>
      <c r="D46" s="41">
        <f>Item22!D3</f>
        <v>10.32</v>
      </c>
      <c r="E46" s="43">
        <f>Item22!F3</f>
        <v>86</v>
      </c>
      <c r="F46" s="43">
        <f>(ROUND(E46,2)*D46)</f>
        <v>887.52</v>
      </c>
    </row>
    <row r="47" spans="1:6" ht="17.25">
      <c r="A47" s="44" t="s">
        <v>21</v>
      </c>
      <c r="B47" s="98" t="str">
        <f>Item23!G20</f>
        <v>CAPRICHO</v>
      </c>
      <c r="C47" s="99"/>
      <c r="D47" s="99"/>
      <c r="E47" s="99"/>
      <c r="F47" s="100"/>
    </row>
    <row r="48" spans="1:6" ht="140.25">
      <c r="A48" s="41">
        <v>23</v>
      </c>
      <c r="B48" s="42" t="str">
        <f>Item23!B3</f>
        <v xml:space="preserve">Confecção de persianas para Zona de ITUBERÁ, com as medidas abaixo, totalizando 18,40m²:
• Janela 1: (1,50 x 1,75)m – abertura para a direita;
• Janela 2: (1,50 x 1,55)m – abertura para a direita;
• Janela 3: (1,50 x 1,55)m – abertura para a esquerda;
• Janela 4: (1,50 x 1,35)m – abertura para a esquerda;
• Janela 5: (1,30 x 1,55)m – abertura para a direita;
• Janela 6: (1,50 x 1,55)m – abertura para a direita;
• Janela 7: (1,50 x 1,55)m – abertura para a esquerda;
• Janela 8: (1,50 x 1,60)m – abertura para a direita.
Todas deverão ser fixadas na parede.
</v>
      </c>
      <c r="C48" s="41" t="str">
        <f>Item23!C3</f>
        <v>m2</v>
      </c>
      <c r="D48" s="41">
        <f>Item23!D3</f>
        <v>18.399999999999999</v>
      </c>
      <c r="E48" s="43">
        <f>Item23!F3</f>
        <v>86</v>
      </c>
      <c r="F48" s="43">
        <f>(ROUND(E48,2)*D48)</f>
        <v>1582.3999999999999</v>
      </c>
    </row>
    <row r="49" spans="1:6" ht="17.25">
      <c r="A49" s="44" t="s">
        <v>21</v>
      </c>
      <c r="B49" s="98" t="str">
        <f>Item24!G20</f>
        <v>CAPRICHO</v>
      </c>
      <c r="C49" s="99"/>
      <c r="D49" s="99"/>
      <c r="E49" s="99"/>
      <c r="F49" s="100"/>
    </row>
    <row r="50" spans="1:6" ht="38.25">
      <c r="A50" s="41">
        <v>24</v>
      </c>
      <c r="B50" s="42" t="str">
        <f>Item24!B3</f>
        <v>Confecção de persiana para Zona de POÇÕES, medindo 1,20m x 1,50m, totalizando 1,80 m².
A fixação será na parede e a abertura, para a esquerda.</v>
      </c>
      <c r="C50" s="41" t="str">
        <f>Item24!C3</f>
        <v>m2</v>
      </c>
      <c r="D50" s="41">
        <f>Item24!D3</f>
        <v>1.8</v>
      </c>
      <c r="E50" s="43">
        <f>Item24!F3</f>
        <v>86</v>
      </c>
      <c r="F50" s="43">
        <f>(ROUND(E50,2)*D50)</f>
        <v>154.80000000000001</v>
      </c>
    </row>
    <row r="51" spans="1:6" ht="17.25">
      <c r="A51" s="44" t="s">
        <v>21</v>
      </c>
      <c r="B51" s="98" t="str">
        <f>Item25!G20</f>
        <v>CAPRICHO</v>
      </c>
      <c r="C51" s="99"/>
      <c r="D51" s="99"/>
      <c r="E51" s="99"/>
      <c r="F51" s="100"/>
    </row>
    <row r="52" spans="1:6" ht="165.75">
      <c r="A52" s="41">
        <v>25</v>
      </c>
      <c r="B52" s="42" t="str">
        <f>Item25!B3</f>
        <v xml:space="preserve">Confecção de persianas para Zona de UBAITABA, com as medidas abaixo, totalizando 9,54m²:
Janela 1: (0,70 x 2,65)m – abertura para a esquerda;
Janela 2: (0,70 x 2,65)m – abertura para a esquerda;
Janela 3: (0,70 x 2,65)m – abertura para a esquerda;
Janela 4: (1,10 x 1,80)m – abertura para a esquerda;
Janela 5: (1,10 x 1,80)m – abertura para a esquerda.
Todas deverão ser fixadas na parede.
</v>
      </c>
      <c r="C52" s="41" t="str">
        <f>Item25!C3</f>
        <v>m2</v>
      </c>
      <c r="D52" s="41">
        <f>Item25!D3</f>
        <v>9.5399999999999991</v>
      </c>
      <c r="E52" s="43">
        <f>Item25!F3</f>
        <v>86</v>
      </c>
      <c r="F52" s="43">
        <f>(ROUND(E52,2)*D52)</f>
        <v>820.43999999999994</v>
      </c>
    </row>
    <row r="53" spans="1:6" ht="17.25">
      <c r="A53" s="44" t="s">
        <v>21</v>
      </c>
      <c r="B53" s="98" t="str">
        <f>Item26!G20</f>
        <v>CAPRICHO</v>
      </c>
      <c r="C53" s="99"/>
      <c r="D53" s="99"/>
      <c r="E53" s="99"/>
      <c r="F53" s="100"/>
    </row>
    <row r="54" spans="1:6" ht="89.25">
      <c r="A54" s="41">
        <v>26</v>
      </c>
      <c r="B54" s="42" t="str">
        <f>Item26!B3</f>
        <v xml:space="preserve">Confecção de persianas para Zona de GANDU com as medidas abaixo, totalizando 9,68m²:
• Basculantes 1 (esquerda): (1,60 x 1,96)m – abertura para a esquerda;
• Basculantes 2 (direita): (1,60 x 1,96)m – abertura para a direita;
• Janela 1: (1,60 x 0,90)m – abertura central;
• Janela 2: (1,40 x 1,40)m – abertura central.
Todas deverão ser fixadas na parede.
</v>
      </c>
      <c r="C54" s="41" t="str">
        <f>Item26!C3</f>
        <v>m2</v>
      </c>
      <c r="D54" s="41">
        <f>Item26!D3</f>
        <v>9.68</v>
      </c>
      <c r="E54" s="43">
        <f>Item26!F3</f>
        <v>86</v>
      </c>
      <c r="F54" s="43">
        <f>(ROUND(E54,2)*D54)</f>
        <v>832.48</v>
      </c>
    </row>
    <row r="55" spans="1:6" ht="17.25">
      <c r="A55" s="44" t="s">
        <v>21</v>
      </c>
      <c r="B55" s="98" t="str">
        <f>Item27!G20</f>
        <v>CAPRICHO</v>
      </c>
      <c r="C55" s="99"/>
      <c r="D55" s="99"/>
      <c r="E55" s="99"/>
      <c r="F55" s="100"/>
    </row>
    <row r="56" spans="1:6" ht="76.5">
      <c r="A56" s="41">
        <v>27</v>
      </c>
      <c r="B56" s="42" t="str">
        <f>Item27!B3</f>
        <v xml:space="preserve">Confecção de persianas para Zona de WENCESLAU GUIMARÃES com as medidas abaixo, totalizando 5,32m²:
• Janela 1: (1,90 x 1,40)m – abertura para a direita;
• Janela 2: (1,90 x 1,40)m – abertura para a direita.
• Todas deverão ser fixadas na parede.
</v>
      </c>
      <c r="C56" s="41" t="str">
        <f>Item27!C3</f>
        <v>m2</v>
      </c>
      <c r="D56" s="41">
        <f>Item27!D3</f>
        <v>5.32</v>
      </c>
      <c r="E56" s="43">
        <f>Item27!F3</f>
        <v>86</v>
      </c>
      <c r="F56" s="43">
        <f>(ROUND(E56,2)*D56)</f>
        <v>457.52000000000004</v>
      </c>
    </row>
    <row r="57" spans="1:6" ht="17.25">
      <c r="A57" s="44" t="s">
        <v>21</v>
      </c>
      <c r="B57" s="98" t="str">
        <f>Item28!G20</f>
        <v>CAPRICHO</v>
      </c>
      <c r="C57" s="99"/>
      <c r="D57" s="99"/>
      <c r="E57" s="99"/>
      <c r="F57" s="100"/>
    </row>
    <row r="58" spans="1:6" ht="63.75">
      <c r="A58" s="41">
        <v>28</v>
      </c>
      <c r="B58" s="42" t="str">
        <f>Item28!B3</f>
        <v xml:space="preserve">Confecção de persianas para Zona de MACARANI, com as medidas abaixo, totalizando 5,72m²:
• Janela 1: (1,08 x 2,65)m – abertura para a esquerda;
• Janela 2: (1,08 x 2,65)m – abertura para a esquerda.
Todas deverão ser fixadas na parede.
</v>
      </c>
      <c r="C58" s="41" t="str">
        <f>Item28!C3</f>
        <v>m2</v>
      </c>
      <c r="D58" s="41">
        <f>Item28!D3</f>
        <v>5.72</v>
      </c>
      <c r="E58" s="43">
        <f>Item28!F3</f>
        <v>86</v>
      </c>
      <c r="F58" s="43">
        <f>(ROUND(E58,2)*D58)</f>
        <v>491.91999999999996</v>
      </c>
    </row>
    <row r="59" spans="1:6" ht="17.25">
      <c r="A59" s="44" t="s">
        <v>21</v>
      </c>
      <c r="B59" s="98" t="str">
        <f>Item29!G20</f>
        <v>CAPRICHO</v>
      </c>
      <c r="C59" s="99"/>
      <c r="D59" s="99"/>
      <c r="E59" s="99"/>
      <c r="F59" s="100"/>
    </row>
    <row r="60" spans="1:6" ht="102">
      <c r="A60" s="41">
        <v>29</v>
      </c>
      <c r="B60" s="42" t="str">
        <f>Item29!B3</f>
        <v xml:space="preserve">Confecção de persianas para Zona de ITORORÓ, com as medidas abaixo, totalizando 8,85m²:
• Janela 1: (2,05 x 1,00)m – abertura central;
• Janela 2.1: (1,70 x 1,00)m – abertura para a esquerda;
• Janela 2.2: (1,70 x 1,00)m – abertura para a direita;
• Janela 3.1: (1,70 x 1,00)m – abertura para a esquerda;
• Janela 3.2: (1,70 x 1,00)m – abertura para a direita.
Todas deverão ser fixadas na parede.
</v>
      </c>
      <c r="C60" s="41" t="str">
        <f>Item29!C3</f>
        <v>m2</v>
      </c>
      <c r="D60" s="41">
        <f>Item29!D3</f>
        <v>8.85</v>
      </c>
      <c r="E60" s="43">
        <f>Item29!F3</f>
        <v>86</v>
      </c>
      <c r="F60" s="43">
        <f>(ROUND(E60,2)*D60)</f>
        <v>761.1</v>
      </c>
    </row>
    <row r="61" spans="1:6" ht="17.25">
      <c r="A61" s="44" t="s">
        <v>21</v>
      </c>
      <c r="B61" s="98" t="str">
        <f>Item30!G20</f>
        <v>CAPRICHO</v>
      </c>
      <c r="C61" s="99"/>
      <c r="D61" s="99"/>
      <c r="E61" s="99"/>
      <c r="F61" s="100"/>
    </row>
    <row r="62" spans="1:6" ht="63.75">
      <c r="A62" s="41">
        <v>30</v>
      </c>
      <c r="B62" s="42" t="str">
        <f>Item30!B3</f>
        <v xml:space="preserve">Confecção de persianas para Zona de ITANHÉM, com as medidas abaixo, totalizando 8,18m²:
• Janela 1: (2,15 x 1,90)m – abertura para a esquerda;
• Janela 2: (2,15 x 1,90)m – abertura para a esquerda.
Todas deverão ser fixadas na parede.
</v>
      </c>
      <c r="C62" s="41" t="str">
        <f>Item30!C3</f>
        <v>m2</v>
      </c>
      <c r="D62" s="41">
        <f>Item30!D3</f>
        <v>8.18</v>
      </c>
      <c r="E62" s="43">
        <f>Item30!F3</f>
        <v>86</v>
      </c>
      <c r="F62" s="43">
        <f>(ROUND(E62,2)*D62)</f>
        <v>703.48</v>
      </c>
    </row>
    <row r="63" spans="1:6" ht="17.25">
      <c r="A63" s="44" t="s">
        <v>21</v>
      </c>
      <c r="B63" s="98" t="str">
        <f>Item31!G20</f>
        <v>CAPRICHO</v>
      </c>
      <c r="C63" s="99"/>
      <c r="D63" s="99"/>
      <c r="E63" s="99"/>
      <c r="F63" s="100"/>
    </row>
    <row r="64" spans="1:6" ht="102">
      <c r="A64" s="41">
        <v>31</v>
      </c>
      <c r="B64" s="42" t="str">
        <f>Item31!B3</f>
        <v xml:space="preserve">Confecção de persianas para Zona de MEDEIROS NETO, com as medidas abaixo, totalizando 12,00m²:
• Janela 1: (1,60 x 1,50)m – abertura para a esquerda;
• Janela 2: (1,60 x 1,50)m – abertura para a esquerda;
• Janela 3: (1,60 x 1,50)m – abertura para a esquerda;
• Janela 4: (1,60 x 1,50)m – abertura para a esquerda;
• Janela 5: (1,60 x 1,50)m – abertura para a esquerda.
Todas deverão ser fixadas na parede.
</v>
      </c>
      <c r="C64" s="41" t="str">
        <f>Item31!C3</f>
        <v>m2</v>
      </c>
      <c r="D64" s="41">
        <f>Item31!D3</f>
        <v>12</v>
      </c>
      <c r="E64" s="43">
        <f>Item31!F3</f>
        <v>86</v>
      </c>
      <c r="F64" s="43">
        <f>(ROUND(E64,2)*D64)</f>
        <v>1032</v>
      </c>
    </row>
    <row r="65" spans="1:6" ht="15.75">
      <c r="A65" s="38"/>
      <c r="B65" s="38"/>
      <c r="C65" s="93" t="s">
        <v>22</v>
      </c>
      <c r="D65" s="94"/>
      <c r="E65" s="95"/>
      <c r="F65" s="39">
        <f>SUM(F4:F64)</f>
        <v>33760.159999999996</v>
      </c>
    </row>
  </sheetData>
  <mergeCells count="33">
    <mergeCell ref="B61:F61"/>
    <mergeCell ref="B63:F63"/>
    <mergeCell ref="B57:F57"/>
    <mergeCell ref="A1:F1"/>
    <mergeCell ref="B3:F3"/>
    <mergeCell ref="B43:F43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41:F41"/>
    <mergeCell ref="B39:F39"/>
    <mergeCell ref="C65:E65"/>
    <mergeCell ref="B5:F5"/>
    <mergeCell ref="B7:F7"/>
    <mergeCell ref="B9:F9"/>
    <mergeCell ref="B11:F11"/>
    <mergeCell ref="B13:F13"/>
    <mergeCell ref="B15:F15"/>
    <mergeCell ref="B17:F17"/>
    <mergeCell ref="B19:F19"/>
    <mergeCell ref="B45:F45"/>
    <mergeCell ref="B47:F47"/>
    <mergeCell ref="B49:F49"/>
    <mergeCell ref="B51:F51"/>
    <mergeCell ref="B53:F53"/>
    <mergeCell ref="B55:F55"/>
    <mergeCell ref="B59:F59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F3" sqref="F3:F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106</v>
      </c>
      <c r="C3" s="74" t="s">
        <v>83</v>
      </c>
      <c r="D3" s="77">
        <v>11.04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1349.088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41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107</v>
      </c>
      <c r="C3" s="74" t="s">
        <v>83</v>
      </c>
      <c r="D3" s="77">
        <v>9.84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1202.4480000000001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42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102</v>
      </c>
      <c r="C3" s="74" t="s">
        <v>83</v>
      </c>
      <c r="D3" s="77">
        <v>3.87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472.91400000000004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43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99</v>
      </c>
      <c r="C3" s="74" t="s">
        <v>83</v>
      </c>
      <c r="D3" s="77">
        <v>66.849999999999994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8169.07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7" t="s">
        <v>11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44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0"/>
      <c r="B3" s="71" t="s">
        <v>80</v>
      </c>
      <c r="C3" s="74" t="s">
        <v>83</v>
      </c>
      <c r="D3" s="77">
        <v>10.82</v>
      </c>
      <c r="E3" s="80">
        <f>IF(C20&lt;=25%,D20,MIN(E20:F20))</f>
        <v>122.2</v>
      </c>
      <c r="F3" s="80">
        <f>MIN(H3:H17)</f>
        <v>86</v>
      </c>
      <c r="G3" s="4" t="s">
        <v>84</v>
      </c>
      <c r="H3" s="13">
        <v>86</v>
      </c>
      <c r="I3" s="29">
        <f>IF(H3="","",(IF($C$20&lt;25%,"N/A",IF(H3&lt;=($D$20+$A$20),H3,"Descartado"))))</f>
        <v>86</v>
      </c>
    </row>
    <row r="4" spans="1:9">
      <c r="A4" s="70"/>
      <c r="B4" s="72"/>
      <c r="C4" s="75"/>
      <c r="D4" s="78"/>
      <c r="E4" s="81"/>
      <c r="F4" s="81"/>
      <c r="G4" s="46" t="s">
        <v>85</v>
      </c>
      <c r="H4" s="13">
        <v>98.5</v>
      </c>
      <c r="I4" s="29">
        <f t="shared" ref="I4:I17" si="0">IF(H4="","",(IF($C$20&lt;25%,"N/A",IF(H4&lt;=($D$20+$A$20),H4,"Descartado"))))</f>
        <v>98.5</v>
      </c>
    </row>
    <row r="5" spans="1:9">
      <c r="A5" s="70"/>
      <c r="B5" s="72"/>
      <c r="C5" s="75"/>
      <c r="D5" s="78"/>
      <c r="E5" s="81"/>
      <c r="F5" s="81"/>
      <c r="G5" s="46" t="s">
        <v>86</v>
      </c>
      <c r="H5" s="13">
        <v>99</v>
      </c>
      <c r="I5" s="29">
        <f t="shared" si="0"/>
        <v>99</v>
      </c>
    </row>
    <row r="6" spans="1:9">
      <c r="A6" s="70"/>
      <c r="B6" s="72"/>
      <c r="C6" s="75"/>
      <c r="D6" s="78"/>
      <c r="E6" s="81"/>
      <c r="F6" s="81"/>
      <c r="G6" s="46" t="s">
        <v>87</v>
      </c>
      <c r="H6" s="13">
        <v>111</v>
      </c>
      <c r="I6" s="29">
        <f t="shared" si="0"/>
        <v>111</v>
      </c>
    </row>
    <row r="7" spans="1:9">
      <c r="A7" s="70"/>
      <c r="B7" s="72"/>
      <c r="C7" s="75"/>
      <c r="D7" s="78"/>
      <c r="E7" s="81"/>
      <c r="F7" s="81"/>
      <c r="G7" s="46" t="s">
        <v>88</v>
      </c>
      <c r="H7" s="13">
        <v>115</v>
      </c>
      <c r="I7" s="29">
        <f t="shared" si="0"/>
        <v>115</v>
      </c>
    </row>
    <row r="8" spans="1:9" ht="24">
      <c r="A8" s="70"/>
      <c r="B8" s="72"/>
      <c r="C8" s="75"/>
      <c r="D8" s="78"/>
      <c r="E8" s="81"/>
      <c r="F8" s="81"/>
      <c r="G8" s="46" t="s">
        <v>89</v>
      </c>
      <c r="H8" s="13">
        <v>120</v>
      </c>
      <c r="I8" s="29">
        <f t="shared" si="0"/>
        <v>120</v>
      </c>
    </row>
    <row r="9" spans="1:9" ht="24">
      <c r="A9" s="70"/>
      <c r="B9" s="72"/>
      <c r="C9" s="75"/>
      <c r="D9" s="78"/>
      <c r="E9" s="81"/>
      <c r="F9" s="81"/>
      <c r="G9" s="46" t="s">
        <v>96</v>
      </c>
      <c r="H9" s="13">
        <v>124.66</v>
      </c>
      <c r="I9" s="29">
        <f t="shared" si="0"/>
        <v>124.66</v>
      </c>
    </row>
    <row r="10" spans="1:9">
      <c r="A10" s="70"/>
      <c r="B10" s="72"/>
      <c r="C10" s="75"/>
      <c r="D10" s="78"/>
      <c r="E10" s="81"/>
      <c r="F10" s="81"/>
      <c r="G10" s="46" t="s">
        <v>90</v>
      </c>
      <c r="H10" s="13">
        <v>134</v>
      </c>
      <c r="I10" s="29">
        <f t="shared" si="0"/>
        <v>134</v>
      </c>
    </row>
    <row r="11" spans="1:9">
      <c r="A11" s="70"/>
      <c r="B11" s="72"/>
      <c r="C11" s="75"/>
      <c r="D11" s="78"/>
      <c r="E11" s="81"/>
      <c r="F11" s="81"/>
      <c r="G11" s="46" t="s">
        <v>91</v>
      </c>
      <c r="H11" s="13">
        <v>139</v>
      </c>
      <c r="I11" s="29">
        <f t="shared" si="0"/>
        <v>139</v>
      </c>
    </row>
    <row r="12" spans="1:9">
      <c r="A12" s="70"/>
      <c r="B12" s="72"/>
      <c r="C12" s="75"/>
      <c r="D12" s="78"/>
      <c r="E12" s="81"/>
      <c r="F12" s="81"/>
      <c r="G12" s="46" t="s">
        <v>92</v>
      </c>
      <c r="H12" s="13">
        <v>139.99</v>
      </c>
      <c r="I12" s="29">
        <f t="shared" si="0"/>
        <v>139.99</v>
      </c>
    </row>
    <row r="13" spans="1:9">
      <c r="A13" s="70"/>
      <c r="B13" s="72"/>
      <c r="C13" s="75"/>
      <c r="D13" s="78"/>
      <c r="E13" s="81"/>
      <c r="F13" s="81"/>
      <c r="G13" s="46" t="s">
        <v>93</v>
      </c>
      <c r="H13" s="13">
        <v>177</v>
      </c>
      <c r="I13" s="29">
        <f t="shared" si="0"/>
        <v>177</v>
      </c>
    </row>
    <row r="14" spans="1:9" ht="24">
      <c r="A14" s="70"/>
      <c r="B14" s="72"/>
      <c r="C14" s="75"/>
      <c r="D14" s="78"/>
      <c r="E14" s="81"/>
      <c r="F14" s="81"/>
      <c r="G14" s="46" t="s">
        <v>94</v>
      </c>
      <c r="H14" s="13">
        <v>195</v>
      </c>
      <c r="I14" s="29" t="str">
        <f t="shared" si="0"/>
        <v>Descartado</v>
      </c>
    </row>
    <row r="15" spans="1:9">
      <c r="A15" s="70"/>
      <c r="B15" s="72"/>
      <c r="C15" s="75"/>
      <c r="D15" s="78"/>
      <c r="E15" s="81"/>
      <c r="F15" s="81"/>
      <c r="G15" s="46" t="s">
        <v>95</v>
      </c>
      <c r="H15" s="13">
        <v>249</v>
      </c>
      <c r="I15" s="29" t="str">
        <f t="shared" si="0"/>
        <v>Descartado</v>
      </c>
    </row>
    <row r="16" spans="1:9">
      <c r="A16" s="70"/>
      <c r="B16" s="72"/>
      <c r="C16" s="75"/>
      <c r="D16" s="78"/>
      <c r="E16" s="81"/>
      <c r="F16" s="81"/>
      <c r="G16" s="4"/>
      <c r="H16" s="13"/>
      <c r="I16" s="29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89" t="s">
        <v>33</v>
      </c>
      <c r="H19" s="90"/>
      <c r="I19" s="31"/>
    </row>
    <row r="20" spans="1:11">
      <c r="A20" s="19">
        <f>IF(B20&lt;2,"N/A",(STDEV(H3:H17)))</f>
        <v>45.327082779871695</v>
      </c>
      <c r="B20" s="19">
        <f>COUNT(H3:H17)</f>
        <v>13</v>
      </c>
      <c r="C20" s="20">
        <f>IF(B20&lt;2,"N/A",(A20/D20))</f>
        <v>0.32953168142400358</v>
      </c>
      <c r="D20" s="21">
        <f>ROUND(AVERAGE(H3:H17),2)</f>
        <v>137.55000000000001</v>
      </c>
      <c r="E20" s="22">
        <f>IFERROR(ROUND(IF(B20&lt;2,"N/A",(IF(C20&lt;=25%,"N/A",AVERAGE(I3:I17)))),2),"N/A")</f>
        <v>122.2</v>
      </c>
      <c r="F20" s="22">
        <f>ROUND(MEDIAN(H3:H17),2)</f>
        <v>124.66</v>
      </c>
      <c r="G20" s="23" t="str">
        <f>INDEX(G3:G17,MATCH(H20,H3:H17,0))</f>
        <v>CAPRICHO</v>
      </c>
      <c r="H20" s="24">
        <f>MIN(H3:H17)</f>
        <v>86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91"/>
      <c r="E22" s="91"/>
      <c r="F22" s="35"/>
      <c r="G22" s="25" t="s">
        <v>36</v>
      </c>
      <c r="H22" s="26">
        <f>IF(C20&lt;=25%,D20,MIN(E20:F20))</f>
        <v>122.2</v>
      </c>
    </row>
    <row r="23" spans="1:11">
      <c r="B23" s="32"/>
      <c r="C23" s="32"/>
      <c r="D23" s="91"/>
      <c r="E23" s="91"/>
      <c r="F23" s="36"/>
      <c r="G23" s="27" t="s">
        <v>8</v>
      </c>
      <c r="H23" s="28">
        <f>ROUND(H22,2)*D3</f>
        <v>1322.2040000000002</v>
      </c>
    </row>
    <row r="24" spans="1:11">
      <c r="B24" s="37"/>
      <c r="C24" s="37"/>
      <c r="D24" s="31"/>
      <c r="E24" s="31"/>
    </row>
    <row r="26" spans="1:11">
      <c r="A26" s="83" t="s">
        <v>24</v>
      </c>
      <c r="B26" s="84"/>
      <c r="C26" s="84"/>
      <c r="D26" s="84"/>
      <c r="E26" s="84"/>
      <c r="F26" s="84"/>
      <c r="G26" s="84"/>
      <c r="H26" s="84"/>
      <c r="I26" s="85"/>
    </row>
    <row r="27" spans="1:11" ht="12.75" customHeight="1">
      <c r="A27" s="83" t="s">
        <v>25</v>
      </c>
      <c r="B27" s="84"/>
      <c r="C27" s="84"/>
      <c r="D27" s="84"/>
      <c r="E27" s="84"/>
      <c r="F27" s="84"/>
      <c r="G27" s="84"/>
      <c r="H27" s="84"/>
      <c r="I27" s="85"/>
    </row>
    <row r="28" spans="1:11" ht="12.75" customHeight="1">
      <c r="A28" s="83" t="s">
        <v>26</v>
      </c>
      <c r="B28" s="84"/>
      <c r="C28" s="84"/>
      <c r="D28" s="84"/>
      <c r="E28" s="84"/>
      <c r="F28" s="84"/>
      <c r="G28" s="84"/>
      <c r="H28" s="84"/>
      <c r="I28" s="85"/>
    </row>
    <row r="29" spans="1:11">
      <c r="A29" s="83" t="s">
        <v>27</v>
      </c>
      <c r="B29" s="84"/>
      <c r="C29" s="84"/>
      <c r="D29" s="84"/>
      <c r="E29" s="84"/>
      <c r="F29" s="84"/>
      <c r="G29" s="84"/>
      <c r="H29" s="84"/>
      <c r="I29" s="85"/>
    </row>
    <row r="30" spans="1:11" ht="12.75" customHeight="1">
      <c r="A30" s="83" t="s">
        <v>28</v>
      </c>
      <c r="B30" s="84"/>
      <c r="C30" s="84"/>
      <c r="D30" s="84"/>
      <c r="E30" s="84"/>
      <c r="F30" s="84"/>
      <c r="G30" s="84"/>
      <c r="H30" s="84"/>
      <c r="I30" s="85"/>
    </row>
    <row r="31" spans="1:11" ht="12.75" customHeight="1">
      <c r="A31" s="83" t="s">
        <v>29</v>
      </c>
      <c r="B31" s="84"/>
      <c r="C31" s="84"/>
      <c r="D31" s="84"/>
      <c r="E31" s="84"/>
      <c r="F31" s="84"/>
      <c r="G31" s="84"/>
      <c r="H31" s="84"/>
      <c r="I31" s="85"/>
    </row>
    <row r="32" spans="1:11" ht="24.75" customHeight="1">
      <c r="A32" s="86" t="s">
        <v>30</v>
      </c>
      <c r="B32" s="87"/>
      <c r="C32" s="87"/>
      <c r="D32" s="87"/>
      <c r="E32" s="87"/>
      <c r="F32" s="87"/>
      <c r="G32" s="87"/>
      <c r="H32" s="87"/>
      <c r="I32" s="8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46</vt:i4>
      </vt:variant>
      <vt:variant>
        <vt:lpstr>Intervalos nomeados</vt:lpstr>
      </vt:variant>
      <vt:variant>
        <vt:i4>2</vt:i4>
      </vt:variant>
    </vt:vector>
  </HeadingPairs>
  <TitlesOfParts>
    <vt:vector size="48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Grace Lane Gama Bulcão</cp:lastModifiedBy>
  <cp:lastPrinted>2023-08-17T16:08:11Z</cp:lastPrinted>
  <dcterms:created xsi:type="dcterms:W3CDTF">2019-01-16T20:04:04Z</dcterms:created>
  <dcterms:modified xsi:type="dcterms:W3CDTF">2023-10-18T20:27:13Z</dcterms:modified>
</cp:coreProperties>
</file>